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19320" windowHeight="5100" activeTab="0"/>
  </bookViews>
  <sheets>
    <sheet name="InscriptionAiguilles12-1" sheetId="1" r:id="rId1"/>
  </sheets>
  <externalReferences>
    <externalReference r:id="rId4"/>
  </externalReferences>
  <definedNames>
    <definedName name="articles">'[1]Articles'!$A$2:$C$8</definedName>
    <definedName name="clients">'[1]Liste des clients'!$A$2:$D$10</definedName>
    <definedName name="remise">'[1]Remises'!$A$2:$B$7</definedName>
    <definedName name="_xlnm.Print_Area" localSheetId="0">'InscriptionAiguilles12-1'!$A:$V</definedName>
  </definedNames>
  <calcPr fullCalcOnLoad="1"/>
</workbook>
</file>

<file path=xl/sharedStrings.xml><?xml version="1.0" encoding="utf-8"?>
<sst xmlns="http://schemas.openxmlformats.org/spreadsheetml/2006/main" count="159" uniqueCount="96">
  <si>
    <t>Adresse :</t>
  </si>
  <si>
    <t>Email :</t>
  </si>
  <si>
    <t>Arme</t>
  </si>
  <si>
    <t>Nom du groupe 1 :</t>
  </si>
  <si>
    <t>Nom et prénom</t>
  </si>
  <si>
    <t>M.</t>
  </si>
  <si>
    <t>Mme</t>
  </si>
  <si>
    <t>Cat. A, Sport</t>
  </si>
  <si>
    <t>Cat. B, Ord 02</t>
  </si>
  <si>
    <t>Cat. D Ord</t>
  </si>
  <si>
    <t>Livret
tir</t>
  </si>
  <si>
    <t>Al</t>
  </si>
  <si>
    <t>Cat.</t>
  </si>
  <si>
    <t>Fs</t>
  </si>
  <si>
    <t>Mq</t>
  </si>
  <si>
    <t>F90</t>
  </si>
  <si>
    <t>Coups</t>
  </si>
  <si>
    <t>Nbre de coups</t>
  </si>
  <si>
    <t>Finance de groupe :</t>
  </si>
  <si>
    <t>Totaux groupe 1 :</t>
  </si>
  <si>
    <t>Si un des tireurs du groupe utilise une arme de sport, le groupe est classé en catégorie A</t>
  </si>
  <si>
    <t>Nom et prénom :</t>
  </si>
  <si>
    <t>Tél. :</t>
  </si>
  <si>
    <t>NPA / Localité :</t>
  </si>
  <si>
    <t xml:space="preserve">  Responsable :</t>
  </si>
  <si>
    <t xml:space="preserve">  Nombre total de coups :</t>
  </si>
  <si>
    <t xml:space="preserve">  Nombre de rangeurs :</t>
  </si>
  <si>
    <t>Récapitulation générale</t>
  </si>
  <si>
    <t>Tireurs individuels</t>
  </si>
  <si>
    <t>ou</t>
  </si>
  <si>
    <t>Remarques / communications</t>
  </si>
  <si>
    <t>CHF</t>
  </si>
  <si>
    <t>Décompte financier</t>
  </si>
  <si>
    <t xml:space="preserve">Montant total pour information : </t>
  </si>
  <si>
    <t>A charge de la société :</t>
  </si>
  <si>
    <t>Obligatoire</t>
  </si>
  <si>
    <t>Nbre</t>
  </si>
  <si>
    <r>
      <t xml:space="preserve">Grange-Neuve
</t>
    </r>
    <r>
      <rPr>
        <i/>
        <sz val="8"/>
        <rFont val="Arial"/>
        <family val="2"/>
      </rPr>
      <t>Médaille
Passes de 5 coups</t>
    </r>
  </si>
  <si>
    <t>Finance de groupe</t>
  </si>
  <si>
    <t>COMMANDE DE PASSES et RANGEURS</t>
  </si>
  <si>
    <t>+ DECOMPTE FINANCIER</t>
  </si>
  <si>
    <t xml:space="preserve">  Société :</t>
  </si>
  <si>
    <t xml:space="preserve">Payé par les tireurs (au stand) : </t>
  </si>
  <si>
    <t>Répartition</t>
  </si>
  <si>
    <t xml:space="preserve">  Montant à verser à l'avance :</t>
  </si>
  <si>
    <t>de :</t>
  </si>
  <si>
    <t>à :</t>
  </si>
  <si>
    <t>Dernier délai :</t>
  </si>
  <si>
    <t>Le responsable mentionné certifie que les tireurs inscrits sont licenciés et membres de la société</t>
  </si>
  <si>
    <t>IMPORTANT !</t>
  </si>
  <si>
    <t>* L'indication de l'année de naissance est utilisée et nécessaire pour les calculs automatiques</t>
  </si>
  <si>
    <t>CHF 40.-/groupe</t>
  </si>
  <si>
    <t>Payé
par la
société</t>
  </si>
  <si>
    <t>Nom du groupe 2 :</t>
  </si>
  <si>
    <t>Payé par les tireurs
au stand</t>
  </si>
  <si>
    <t>Totaux groupe 2 :</t>
  </si>
  <si>
    <t>Totaux tireurs individuels :</t>
  </si>
  <si>
    <t>08h.30-12h.00</t>
  </si>
  <si>
    <r>
      <t xml:space="preserve">Grange-Neuve
</t>
    </r>
    <r>
      <rPr>
        <i/>
        <sz val="8"/>
        <rFont val="Arial"/>
        <family val="2"/>
      </rPr>
      <t>Médaille</t>
    </r>
  </si>
  <si>
    <t>5 coups</t>
  </si>
  <si>
    <t>8 coups</t>
  </si>
  <si>
    <t>6 coups</t>
  </si>
  <si>
    <r>
      <t xml:space="preserve">Baumine
 </t>
    </r>
    <r>
      <rPr>
        <b/>
        <sz val="8"/>
        <rFont val="Arial"/>
        <family val="2"/>
      </rPr>
      <t xml:space="preserve">
</t>
    </r>
    <r>
      <rPr>
        <i/>
        <sz val="8"/>
        <rFont val="Arial"/>
        <family val="2"/>
      </rPr>
      <t>Rép. Immédiate</t>
    </r>
  </si>
  <si>
    <t>Nombre payées</t>
  </si>
  <si>
    <t>Choisir</t>
  </si>
  <si>
    <t>Numéro
de licence</t>
  </si>
  <si>
    <r>
      <t xml:space="preserve">Renseignements et inscriptions par courrier </t>
    </r>
    <r>
      <rPr>
        <b/>
        <i/>
        <sz val="10"/>
        <rFont val="Arial"/>
        <family val="2"/>
      </rPr>
      <t>:</t>
    </r>
  </si>
  <si>
    <t>13h.30-17h.00</t>
  </si>
  <si>
    <r>
      <t xml:space="preserve">Aiguilles
</t>
    </r>
    <r>
      <rPr>
        <b/>
        <sz val="8"/>
        <rFont val="Arial"/>
        <family val="2"/>
      </rPr>
      <t xml:space="preserve">
</t>
    </r>
    <r>
      <rPr>
        <i/>
        <sz val="8"/>
        <rFont val="Arial"/>
        <family val="2"/>
      </rPr>
      <t>Cible groupe</t>
    </r>
  </si>
  <si>
    <t xml:space="preserve">Sauver sur votre PC et
envoyer par E-mail à : </t>
  </si>
  <si>
    <r>
      <t xml:space="preserve">R A N G E U R S   :      </t>
    </r>
    <r>
      <rPr>
        <i/>
        <sz val="10"/>
        <rFont val="Arial"/>
        <family val="2"/>
      </rPr>
      <t>(20 coups = 15 minutes)</t>
    </r>
  </si>
  <si>
    <t>F57-Ord03</t>
  </si>
  <si>
    <r>
      <t xml:space="preserve">Année
naissance </t>
    </r>
    <r>
      <rPr>
        <b/>
        <i/>
        <sz val="11"/>
        <color indexed="10"/>
        <rFont val="Arial"/>
        <family val="2"/>
      </rPr>
      <t>*</t>
    </r>
  </si>
  <si>
    <t>F57-Ord02</t>
  </si>
  <si>
    <r>
      <t>Exercice(s)</t>
    </r>
    <r>
      <rPr>
        <b/>
        <sz val="8"/>
        <rFont val="Arial"/>
        <family val="2"/>
      </rPr>
      <t xml:space="preserve">
</t>
    </r>
    <r>
      <rPr>
        <i/>
        <sz val="8"/>
        <rFont val="Arial"/>
        <family val="2"/>
      </rPr>
      <t>Max.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2 p. de
de 5 coups</t>
    </r>
  </si>
  <si>
    <r>
      <t xml:space="preserve">Exercice(s)
</t>
    </r>
    <r>
      <rPr>
        <b/>
        <i/>
        <sz val="8"/>
        <rFont val="Arial"/>
        <family val="2"/>
      </rPr>
      <t>5 coups/p.</t>
    </r>
    <r>
      <rPr>
        <b/>
        <sz val="8"/>
        <rFont val="Arial"/>
        <family val="2"/>
      </rPr>
      <t xml:space="preserve">
</t>
    </r>
    <r>
      <rPr>
        <i/>
        <sz val="8"/>
        <rFont val="Arial"/>
        <family val="2"/>
      </rPr>
      <t>Max.</t>
    </r>
    <r>
      <rPr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2 passes</t>
    </r>
  </si>
  <si>
    <t>Coordonnées bancaires ou postales (pour remb. et répartitions ultérieures)</t>
  </si>
  <si>
    <r>
      <t xml:space="preserve">Mentionner les passes payées par la société par tireur.
</t>
    </r>
    <r>
      <rPr>
        <b/>
        <i/>
        <sz val="10"/>
        <rFont val="Arial"/>
        <family val="2"/>
      </rPr>
      <t>(valable pour tous les tireurs)</t>
    </r>
  </si>
  <si>
    <r>
      <t xml:space="preserve">Situation des rangeurs
régulièrement mise à jour 
</t>
    </r>
    <r>
      <rPr>
        <b/>
        <i/>
        <sz val="8"/>
        <color indexed="12"/>
        <rFont val="Arial"/>
        <family val="2"/>
      </rPr>
      <t>Consulter notre site internet www.misterdam.ch</t>
    </r>
  </si>
  <si>
    <r>
      <t xml:space="preserve">Le montant dû par la société est à verser à l'avance sur compte postal N° </t>
    </r>
    <r>
      <rPr>
        <b/>
        <sz val="9"/>
        <color indexed="12"/>
        <rFont val="Arial"/>
        <family val="2"/>
      </rPr>
      <t>10-2695-9</t>
    </r>
  </si>
  <si>
    <r>
      <t xml:space="preserve">à l'adresse de :  </t>
    </r>
    <r>
      <rPr>
        <b/>
        <i/>
        <sz val="9"/>
        <color indexed="12"/>
        <rFont val="Arial"/>
        <family val="2"/>
      </rPr>
      <t>Misterdam, Société de tir sportif, 1446 Baulmes   /   IBAN : CH04 0900 0000 1000 2695 9</t>
    </r>
  </si>
  <si>
    <t>aiguilles@misterdam.ch</t>
  </si>
  <si>
    <t>17h.00 - 20h.00</t>
  </si>
  <si>
    <t>15h.00 - 20h.00</t>
  </si>
  <si>
    <t>08h.30 - 12h.00 et 13h.30 - 17h.00</t>
  </si>
  <si>
    <t>A</t>
  </si>
  <si>
    <t>D</t>
  </si>
  <si>
    <t>E</t>
  </si>
  <si>
    <t>CHF 7.-</t>
  </si>
  <si>
    <t>08h.30 - 12h.00</t>
  </si>
  <si>
    <t>Christian Benoit, Vers le Bordeloz 1, 1356 La Russille</t>
  </si>
  <si>
    <t>Tél. : 079 577 33 92</t>
  </si>
  <si>
    <t>05, 06, 10, 12 et 13 juillet 2024</t>
  </si>
  <si>
    <r>
      <t>29</t>
    </r>
    <r>
      <rPr>
        <b/>
        <sz val="10"/>
        <rFont val="Arial Black"/>
        <family val="2"/>
      </rPr>
      <t>e</t>
    </r>
    <r>
      <rPr>
        <b/>
        <sz val="18"/>
        <rFont val="Arial Black"/>
        <family val="2"/>
      </rPr>
      <t xml:space="preserve"> TIR DES AIGUILLES</t>
    </r>
  </si>
  <si>
    <t>Dimanche 30 juin 2024</t>
  </si>
  <si>
    <t>F90r</t>
  </si>
</sst>
</file>

<file path=xl/styles.xml><?xml version="1.0" encoding="utf-8"?>
<styleSheet xmlns="http://schemas.openxmlformats.org/spreadsheetml/2006/main">
  <numFmts count="2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CHF &quot;\ #0&quot;.-/p.&quot;"/>
    <numFmt numFmtId="173" formatCode="&quot;( &quot;0&quot; minutes )&quot;"/>
    <numFmt numFmtId="174" formatCode="&quot;CHF &quot;\ #0&quot;.-&quot;"/>
    <numFmt numFmtId="175" formatCode="dddd"/>
    <numFmt numFmtId="176" formatCode="dd\ mmmm\ yyyy"/>
    <numFmt numFmtId="177" formatCode="0.00;&quot;Err&quot;;\-;"/>
    <numFmt numFmtId="178" formatCode="0.00;&quot;Err&quot;;0;"/>
    <numFmt numFmtId="179" formatCode="0;&quot;Err&quot;;0;"/>
    <numFmt numFmtId="180" formatCode="ddd\ dd\ mmmm"/>
    <numFmt numFmtId="181" formatCode="hh/mm&quot; h&quot;;@"/>
    <numFmt numFmtId="182" formatCode="0&quot;h&quot;.00"/>
    <numFmt numFmtId="183" formatCode="mmm/yyyy"/>
  </numFmts>
  <fonts count="8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5"/>
      <name val="Arial"/>
      <family val="2"/>
    </font>
    <font>
      <i/>
      <sz val="5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6"/>
      <name val="Arial"/>
      <family val="2"/>
    </font>
    <font>
      <i/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9"/>
      <name val="Arial"/>
      <family val="2"/>
    </font>
    <font>
      <i/>
      <sz val="8"/>
      <color indexed="10"/>
      <name val="Arial"/>
      <family val="2"/>
    </font>
    <font>
      <sz val="14"/>
      <name val="Arial"/>
      <family val="2"/>
    </font>
    <font>
      <b/>
      <sz val="18"/>
      <name val="Antique Olive CompactPS"/>
      <family val="2"/>
    </font>
    <font>
      <b/>
      <i/>
      <sz val="7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ntique Olive CompactPS"/>
      <family val="2"/>
    </font>
    <font>
      <b/>
      <i/>
      <u val="single"/>
      <sz val="10"/>
      <name val="Arial"/>
      <family val="2"/>
    </font>
    <font>
      <b/>
      <i/>
      <sz val="8"/>
      <color indexed="10"/>
      <name val="Arial"/>
      <family val="2"/>
    </font>
    <font>
      <b/>
      <sz val="10"/>
      <name val="Antique Olive Roman"/>
      <family val="2"/>
    </font>
    <font>
      <sz val="9"/>
      <name val="Arial"/>
      <family val="2"/>
    </font>
    <font>
      <b/>
      <i/>
      <sz val="9"/>
      <color indexed="12"/>
      <name val="Arial"/>
      <family val="2"/>
    </font>
    <font>
      <sz val="14"/>
      <name val="Arial Black"/>
      <family val="2"/>
    </font>
    <font>
      <b/>
      <sz val="18"/>
      <name val="Arial Black"/>
      <family val="2"/>
    </font>
    <font>
      <b/>
      <sz val="10"/>
      <name val="Arial Black"/>
      <family val="2"/>
    </font>
    <font>
      <b/>
      <sz val="9"/>
      <color indexed="12"/>
      <name val="Arial"/>
      <family val="2"/>
    </font>
    <font>
      <b/>
      <sz val="13"/>
      <name val="Arial"/>
      <family val="2"/>
    </font>
    <font>
      <b/>
      <i/>
      <sz val="11"/>
      <color indexed="10"/>
      <name val="Arial"/>
      <family val="2"/>
    </font>
    <font>
      <i/>
      <sz val="9"/>
      <color indexed="10"/>
      <name val="Arial"/>
      <family val="2"/>
    </font>
    <font>
      <b/>
      <u val="single"/>
      <sz val="9"/>
      <color indexed="30"/>
      <name val="Arial"/>
      <family val="2"/>
    </font>
    <font>
      <b/>
      <i/>
      <sz val="10"/>
      <color indexed="30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FF"/>
      <name val="Arial"/>
      <family val="2"/>
    </font>
    <font>
      <b/>
      <i/>
      <sz val="9"/>
      <color rgb="FF0000F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lightGray">
        <bgColor indexed="27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/>
      <bottom style="hair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hair"/>
      <right/>
      <top style="medium"/>
      <bottom/>
    </border>
    <border>
      <left/>
      <right style="hair"/>
      <top style="medium"/>
      <bottom/>
    </border>
    <border>
      <left style="thin"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/>
      <bottom style="medium"/>
    </border>
    <border>
      <left style="thin"/>
      <right/>
      <top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hair"/>
      <right/>
      <top style="hair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/>
      <bottom/>
    </border>
    <border>
      <left style="hair"/>
      <right/>
      <top/>
      <bottom/>
    </border>
    <border>
      <left style="thin"/>
      <right style="hair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/>
      <top/>
      <bottom style="thin"/>
    </border>
    <border>
      <left/>
      <right/>
      <top style="medium"/>
      <bottom style="medium"/>
    </border>
    <border>
      <left style="hair"/>
      <right style="hair"/>
      <top style="medium"/>
      <bottom style="thin"/>
    </border>
    <border>
      <left/>
      <right style="hair"/>
      <top/>
      <bottom style="medium"/>
    </border>
    <border>
      <left style="thin"/>
      <right style="medium"/>
      <top style="thin"/>
      <bottom style="thin"/>
    </border>
    <border>
      <left style="hair"/>
      <right style="hair"/>
      <top style="medium"/>
      <bottom style="hair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hair"/>
    </border>
    <border>
      <left/>
      <right style="hair"/>
      <top style="medium"/>
      <bottom style="hair"/>
    </border>
    <border>
      <left/>
      <right style="hair"/>
      <top/>
      <bottom style="hair"/>
    </border>
    <border>
      <left/>
      <right style="hair"/>
      <top/>
      <bottom style="thin"/>
    </border>
    <border>
      <left/>
      <right style="hair"/>
      <top style="hair"/>
      <bottom style="thin"/>
    </border>
    <border>
      <left style="hair"/>
      <right/>
      <top style="hair"/>
      <bottom style="hair"/>
    </border>
    <border>
      <left style="hair"/>
      <right style="hair"/>
      <top/>
      <bottom style="thin"/>
    </border>
    <border>
      <left style="thin"/>
      <right style="hair"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medium"/>
      <right style="medium"/>
      <top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/>
      <top style="thin"/>
      <bottom style="double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hair"/>
      <top style="medium"/>
      <bottom style="medium"/>
    </border>
    <border>
      <left/>
      <right style="thin"/>
      <top style="medium"/>
      <bottom/>
    </border>
    <border>
      <left style="hair"/>
      <right style="thin"/>
      <top style="medium"/>
      <bottom/>
    </border>
    <border>
      <left style="hair"/>
      <right style="thin"/>
      <top/>
      <bottom/>
    </border>
    <border>
      <left style="hair"/>
      <right style="thin"/>
      <top/>
      <bottom style="medium"/>
    </border>
    <border>
      <left style="thin"/>
      <right/>
      <top style="medium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hair"/>
      <top style="hair"/>
      <bottom style="hair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/>
      <right style="thin"/>
      <top/>
      <bottom style="hair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 style="thin"/>
      <top style="hair"/>
      <bottom style="thin"/>
    </border>
    <border>
      <left style="medium"/>
      <right/>
      <top style="hair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0" borderId="2" applyNumberFormat="0" applyFill="0" applyAlignment="0" applyProtection="0"/>
    <xf numFmtId="0" fontId="71" fillId="27" borderId="1" applyNumberFormat="0" applyAlignment="0" applyProtection="0"/>
    <xf numFmtId="0" fontId="72" fillId="28" borderId="0" applyNumberFormat="0" applyBorder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26" borderId="4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2" borderId="9" applyNumberFormat="0" applyAlignment="0" applyProtection="0"/>
  </cellStyleXfs>
  <cellXfs count="40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15" fillId="33" borderId="13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8" fillId="33" borderId="13" xfId="0" applyFont="1" applyFill="1" applyBorder="1" applyAlignment="1" applyProtection="1">
      <alignment horizontal="left"/>
      <protection/>
    </xf>
    <xf numFmtId="0" fontId="15" fillId="33" borderId="13" xfId="0" applyFont="1" applyFill="1" applyBorder="1" applyAlignment="1" applyProtection="1">
      <alignment/>
      <protection/>
    </xf>
    <xf numFmtId="0" fontId="8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5" fillId="33" borderId="14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center"/>
      <protection/>
    </xf>
    <xf numFmtId="0" fontId="8" fillId="33" borderId="16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2" fontId="5" fillId="33" borderId="14" xfId="0" applyNumberFormat="1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7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2" fontId="5" fillId="33" borderId="20" xfId="0" applyNumberFormat="1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/>
      <protection/>
    </xf>
    <xf numFmtId="0" fontId="5" fillId="35" borderId="22" xfId="0" applyFont="1" applyFill="1" applyBorder="1" applyAlignment="1" applyProtection="1">
      <alignment/>
      <protection/>
    </xf>
    <xf numFmtId="0" fontId="5" fillId="35" borderId="21" xfId="0" applyFont="1" applyFill="1" applyBorder="1" applyAlignment="1" applyProtection="1">
      <alignment wrapText="1"/>
      <protection/>
    </xf>
    <xf numFmtId="0" fontId="5" fillId="35" borderId="23" xfId="0" applyFont="1" applyFill="1" applyBorder="1" applyAlignment="1" applyProtection="1">
      <alignment wrapText="1"/>
      <protection/>
    </xf>
    <xf numFmtId="0" fontId="8" fillId="35" borderId="24" xfId="0" applyFont="1" applyFill="1" applyBorder="1" applyAlignment="1" applyProtection="1">
      <alignment textRotation="90"/>
      <protection/>
    </xf>
    <xf numFmtId="0" fontId="8" fillId="0" borderId="0" xfId="0" applyFont="1" applyAlignment="1" applyProtection="1">
      <alignment textRotation="90"/>
      <protection/>
    </xf>
    <xf numFmtId="0" fontId="5" fillId="35" borderId="25" xfId="0" applyFont="1" applyFill="1" applyBorder="1" applyAlignment="1" applyProtection="1">
      <alignment wrapText="1"/>
      <protection/>
    </xf>
    <xf numFmtId="4" fontId="6" fillId="35" borderId="26" xfId="0" applyNumberFormat="1" applyFont="1" applyFill="1" applyBorder="1" applyAlignment="1" applyProtection="1">
      <alignment horizontal="center"/>
      <protection/>
    </xf>
    <xf numFmtId="4" fontId="6" fillId="35" borderId="12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35" borderId="10" xfId="0" applyFont="1" applyFill="1" applyBorder="1" applyAlignment="1" applyProtection="1">
      <alignment/>
      <protection/>
    </xf>
    <xf numFmtId="0" fontId="0" fillId="35" borderId="27" xfId="0" applyFill="1" applyBorder="1" applyAlignment="1" applyProtection="1">
      <alignment horizontal="center"/>
      <protection/>
    </xf>
    <xf numFmtId="0" fontId="0" fillId="35" borderId="28" xfId="0" applyFill="1" applyBorder="1" applyAlignment="1" applyProtection="1">
      <alignment horizontal="center"/>
      <protection/>
    </xf>
    <xf numFmtId="0" fontId="0" fillId="35" borderId="29" xfId="0" applyFill="1" applyBorder="1" applyAlignment="1" applyProtection="1">
      <alignment horizontal="center"/>
      <protection/>
    </xf>
    <xf numFmtId="0" fontId="13" fillId="35" borderId="30" xfId="0" applyFont="1" applyFill="1" applyBorder="1" applyAlignment="1" applyProtection="1">
      <alignment vertical="center" wrapText="1"/>
      <protection/>
    </xf>
    <xf numFmtId="0" fontId="12" fillId="35" borderId="31" xfId="0" applyFont="1" applyFill="1" applyBorder="1" applyAlignment="1" applyProtection="1">
      <alignment vertical="center" wrapText="1"/>
      <protection/>
    </xf>
    <xf numFmtId="0" fontId="12" fillId="35" borderId="0" xfId="0" applyFont="1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 horizontal="center"/>
      <protection/>
    </xf>
    <xf numFmtId="0" fontId="8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31" xfId="0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right"/>
      <protection/>
    </xf>
    <xf numFmtId="0" fontId="13" fillId="35" borderId="13" xfId="0" applyFont="1" applyFill="1" applyBorder="1" applyAlignment="1" applyProtection="1">
      <alignment vertical="center" wrapText="1"/>
      <protection/>
    </xf>
    <xf numFmtId="0" fontId="5" fillId="35" borderId="0" xfId="0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13" fillId="35" borderId="18" xfId="0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2" fontId="5" fillId="35" borderId="20" xfId="0" applyNumberFormat="1" applyFont="1" applyFill="1" applyBorder="1" applyAlignment="1" applyProtection="1">
      <alignment horizontal="center" vertical="center"/>
      <protection/>
    </xf>
    <xf numFmtId="0" fontId="6" fillId="35" borderId="32" xfId="0" applyFont="1" applyFill="1" applyBorder="1" applyAlignment="1" applyProtection="1">
      <alignment/>
      <protection/>
    </xf>
    <xf numFmtId="0" fontId="0" fillId="33" borderId="33" xfId="0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8" fillId="36" borderId="27" xfId="0" applyFont="1" applyFill="1" applyBorder="1" applyAlignment="1" applyProtection="1">
      <alignment/>
      <protection locked="0"/>
    </xf>
    <xf numFmtId="0" fontId="8" fillId="36" borderId="28" xfId="0" applyFont="1" applyFill="1" applyBorder="1" applyAlignment="1" applyProtection="1">
      <alignment/>
      <protection locked="0"/>
    </xf>
    <xf numFmtId="0" fontId="8" fillId="36" borderId="29" xfId="0" applyFont="1" applyFill="1" applyBorder="1" applyAlignment="1" applyProtection="1">
      <alignment/>
      <protection locked="0"/>
    </xf>
    <xf numFmtId="0" fontId="6" fillId="35" borderId="26" xfId="0" applyFont="1" applyFill="1" applyBorder="1" applyAlignment="1" applyProtection="1">
      <alignment horizontal="center"/>
      <protection/>
    </xf>
    <xf numFmtId="0" fontId="8" fillId="35" borderId="24" xfId="0" applyFont="1" applyFill="1" applyBorder="1" applyAlignment="1" applyProtection="1">
      <alignment vertical="top" textRotation="90"/>
      <protection/>
    </xf>
    <xf numFmtId="0" fontId="19" fillId="0" borderId="0" xfId="0" applyFont="1" applyAlignment="1" applyProtection="1">
      <alignment/>
      <protection/>
    </xf>
    <xf numFmtId="0" fontId="0" fillId="33" borderId="31" xfId="0" applyFill="1" applyBorder="1" applyAlignment="1" applyProtection="1">
      <alignment/>
      <protection/>
    </xf>
    <xf numFmtId="0" fontId="0" fillId="33" borderId="31" xfId="0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/>
      <protection locked="0"/>
    </xf>
    <xf numFmtId="0" fontId="4" fillId="0" borderId="36" xfId="0" applyFont="1" applyFill="1" applyBorder="1" applyAlignment="1" applyProtection="1">
      <alignment/>
      <protection locked="0"/>
    </xf>
    <xf numFmtId="0" fontId="4" fillId="0" borderId="37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39" xfId="0" applyFont="1" applyFill="1" applyBorder="1" applyAlignment="1" applyProtection="1">
      <alignment/>
      <protection/>
    </xf>
    <xf numFmtId="0" fontId="5" fillId="35" borderId="38" xfId="0" applyFont="1" applyFill="1" applyBorder="1" applyAlignment="1" applyProtection="1">
      <alignment/>
      <protection/>
    </xf>
    <xf numFmtId="0" fontId="5" fillId="35" borderId="39" xfId="0" applyFont="1" applyFill="1" applyBorder="1" applyAlignment="1" applyProtection="1">
      <alignment wrapText="1"/>
      <protection/>
    </xf>
    <xf numFmtId="0" fontId="5" fillId="35" borderId="40" xfId="0" applyFont="1" applyFill="1" applyBorder="1" applyAlignment="1" applyProtection="1">
      <alignment wrapText="1"/>
      <protection/>
    </xf>
    <xf numFmtId="0" fontId="5" fillId="35" borderId="41" xfId="0" applyFont="1" applyFill="1" applyBorder="1" applyAlignment="1" applyProtection="1">
      <alignment horizontal="center" wrapText="1"/>
      <protection/>
    </xf>
    <xf numFmtId="0" fontId="5" fillId="35" borderId="0" xfId="0" applyFont="1" applyFill="1" applyBorder="1" applyAlignment="1" applyProtection="1">
      <alignment horizontal="center" wrapText="1"/>
      <protection/>
    </xf>
    <xf numFmtId="0" fontId="8" fillId="35" borderId="42" xfId="0" applyFont="1" applyFill="1" applyBorder="1" applyAlignment="1" applyProtection="1">
      <alignment textRotation="90"/>
      <protection/>
    </xf>
    <xf numFmtId="172" fontId="5" fillId="35" borderId="26" xfId="0" applyNumberFormat="1" applyFont="1" applyFill="1" applyBorder="1" applyAlignment="1" applyProtection="1">
      <alignment horizontal="center" vertical="center" wrapText="1"/>
      <protection/>
    </xf>
    <xf numFmtId="0" fontId="8" fillId="35" borderId="42" xfId="0" applyFont="1" applyFill="1" applyBorder="1" applyAlignment="1" applyProtection="1">
      <alignment vertical="top" textRotation="90"/>
      <protection/>
    </xf>
    <xf numFmtId="0" fontId="23" fillId="35" borderId="43" xfId="0" applyFont="1" applyFill="1" applyBorder="1" applyAlignment="1" applyProtection="1">
      <alignment/>
      <protection/>
    </xf>
    <xf numFmtId="0" fontId="23" fillId="33" borderId="43" xfId="0" applyFont="1" applyFill="1" applyBorder="1" applyAlignment="1" applyProtection="1">
      <alignment/>
      <protection/>
    </xf>
    <xf numFmtId="0" fontId="6" fillId="37" borderId="44" xfId="0" applyFont="1" applyFill="1" applyBorder="1" applyAlignment="1" applyProtection="1">
      <alignment horizontal="center"/>
      <protection/>
    </xf>
    <xf numFmtId="0" fontId="0" fillId="33" borderId="31" xfId="0" applyFill="1" applyBorder="1" applyAlignment="1" applyProtection="1">
      <alignment horizontal="left"/>
      <protection/>
    </xf>
    <xf numFmtId="0" fontId="18" fillId="33" borderId="16" xfId="0" applyFont="1" applyFill="1" applyBorder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22" fillId="35" borderId="12" xfId="0" applyFont="1" applyFill="1" applyBorder="1" applyAlignment="1" applyProtection="1">
      <alignment vertical="center" wrapText="1"/>
      <protection/>
    </xf>
    <xf numFmtId="0" fontId="22" fillId="35" borderId="31" xfId="0" applyFont="1" applyFill="1" applyBorder="1" applyAlignment="1" applyProtection="1">
      <alignment vertical="center" wrapText="1"/>
      <protection/>
    </xf>
    <xf numFmtId="0" fontId="15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 vertical="top"/>
      <protection/>
    </xf>
    <xf numFmtId="0" fontId="16" fillId="0" borderId="0" xfId="0" applyFont="1" applyAlignment="1" applyProtection="1">
      <alignment vertical="top"/>
      <protection/>
    </xf>
    <xf numFmtId="0" fontId="28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24" fillId="33" borderId="45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14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7" xfId="0" applyFont="1" applyFill="1" applyBorder="1" applyAlignment="1" applyProtection="1">
      <alignment/>
      <protection/>
    </xf>
    <xf numFmtId="0" fontId="2" fillId="36" borderId="27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/>
      <protection/>
    </xf>
    <xf numFmtId="0" fontId="2" fillId="36" borderId="29" xfId="0" applyFont="1" applyFill="1" applyBorder="1" applyAlignment="1" applyProtection="1">
      <alignment/>
      <protection/>
    </xf>
    <xf numFmtId="0" fontId="8" fillId="36" borderId="46" xfId="0" applyFont="1" applyFill="1" applyBorder="1" applyAlignment="1" applyProtection="1">
      <alignment/>
      <protection locked="0"/>
    </xf>
    <xf numFmtId="172" fontId="31" fillId="35" borderId="47" xfId="0" applyNumberFormat="1" applyFont="1" applyFill="1" applyBorder="1" applyAlignment="1" applyProtection="1">
      <alignment wrapText="1"/>
      <protection/>
    </xf>
    <xf numFmtId="0" fontId="32" fillId="0" borderId="0" xfId="0" applyFont="1" applyAlignment="1" applyProtection="1">
      <alignment/>
      <protection/>
    </xf>
    <xf numFmtId="0" fontId="0" fillId="33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12" fillId="35" borderId="24" xfId="0" applyFont="1" applyFill="1" applyBorder="1" applyAlignment="1" applyProtection="1">
      <alignment horizontal="center" vertical="top" wrapText="1"/>
      <protection/>
    </xf>
    <xf numFmtId="0" fontId="22" fillId="35" borderId="31" xfId="0" applyFont="1" applyFill="1" applyBorder="1" applyAlignment="1" applyProtection="1">
      <alignment vertical="top" wrapText="1"/>
      <protection/>
    </xf>
    <xf numFmtId="0" fontId="15" fillId="33" borderId="12" xfId="0" applyFont="1" applyFill="1" applyBorder="1" applyAlignment="1" applyProtection="1">
      <alignment horizontal="right"/>
      <protection/>
    </xf>
    <xf numFmtId="0" fontId="15" fillId="33" borderId="0" xfId="0" applyFont="1" applyFill="1" applyBorder="1" applyAlignment="1" applyProtection="1">
      <alignment horizontal="right"/>
      <protection/>
    </xf>
    <xf numFmtId="0" fontId="5" fillId="35" borderId="13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4" fontId="15" fillId="33" borderId="48" xfId="0" applyNumberFormat="1" applyFont="1" applyFill="1" applyBorder="1" applyAlignment="1" applyProtection="1">
      <alignment/>
      <protection/>
    </xf>
    <xf numFmtId="0" fontId="6" fillId="36" borderId="43" xfId="0" applyFont="1" applyFill="1" applyBorder="1" applyAlignment="1" applyProtection="1">
      <alignment/>
      <protection/>
    </xf>
    <xf numFmtId="172" fontId="5" fillId="35" borderId="38" xfId="0" applyNumberFormat="1" applyFont="1" applyFill="1" applyBorder="1" applyAlignment="1" applyProtection="1">
      <alignment vertical="top" wrapText="1"/>
      <protection/>
    </xf>
    <xf numFmtId="172" fontId="5" fillId="35" borderId="17" xfId="0" applyNumberFormat="1" applyFont="1" applyFill="1" applyBorder="1" applyAlignment="1" applyProtection="1">
      <alignment vertical="top" wrapText="1"/>
      <protection/>
    </xf>
    <xf numFmtId="0" fontId="8" fillId="36" borderId="49" xfId="0" applyFont="1" applyFill="1" applyBorder="1" applyAlignment="1" applyProtection="1">
      <alignment/>
      <protection locked="0"/>
    </xf>
    <xf numFmtId="0" fontId="6" fillId="35" borderId="50" xfId="0" applyFont="1" applyFill="1" applyBorder="1" applyAlignment="1" applyProtection="1">
      <alignment horizontal="right"/>
      <protection/>
    </xf>
    <xf numFmtId="0" fontId="5" fillId="35" borderId="51" xfId="0" applyFont="1" applyFill="1" applyBorder="1" applyAlignment="1" applyProtection="1">
      <alignment horizontal="right"/>
      <protection/>
    </xf>
    <xf numFmtId="0" fontId="22" fillId="35" borderId="52" xfId="0" applyFont="1" applyFill="1" applyBorder="1" applyAlignment="1" applyProtection="1">
      <alignment horizontal="center"/>
      <protection/>
    </xf>
    <xf numFmtId="0" fontId="22" fillId="37" borderId="44" xfId="0" applyFont="1" applyFill="1" applyBorder="1" applyAlignment="1" applyProtection="1">
      <alignment horizontal="center"/>
      <protection/>
    </xf>
    <xf numFmtId="0" fontId="33" fillId="35" borderId="24" xfId="0" applyFont="1" applyFill="1" applyBorder="1" applyAlignment="1" applyProtection="1">
      <alignment vertical="top" textRotation="90"/>
      <protection/>
    </xf>
    <xf numFmtId="0" fontId="3" fillId="33" borderId="49" xfId="0" applyNumberFormat="1" applyFont="1" applyFill="1" applyBorder="1" applyAlignment="1" applyProtection="1">
      <alignment horizontal="center" vertical="center"/>
      <protection/>
    </xf>
    <xf numFmtId="0" fontId="3" fillId="33" borderId="27" xfId="0" applyNumberFormat="1" applyFont="1" applyFill="1" applyBorder="1" applyAlignment="1" applyProtection="1">
      <alignment horizontal="center" vertical="center"/>
      <protection/>
    </xf>
    <xf numFmtId="0" fontId="3" fillId="33" borderId="29" xfId="0" applyNumberFormat="1" applyFont="1" applyFill="1" applyBorder="1" applyAlignment="1" applyProtection="1">
      <alignment horizontal="center" vertical="center"/>
      <protection/>
    </xf>
    <xf numFmtId="0" fontId="3" fillId="33" borderId="53" xfId="0" applyNumberFormat="1" applyFont="1" applyFill="1" applyBorder="1" applyAlignment="1" applyProtection="1">
      <alignment horizontal="center" vertical="center"/>
      <protection/>
    </xf>
    <xf numFmtId="0" fontId="3" fillId="33" borderId="54" xfId="0" applyNumberFormat="1" applyFont="1" applyFill="1" applyBorder="1" applyAlignment="1" applyProtection="1">
      <alignment horizontal="center" vertical="center"/>
      <protection/>
    </xf>
    <xf numFmtId="0" fontId="3" fillId="33" borderId="55" xfId="0" applyNumberFormat="1" applyFont="1" applyFill="1" applyBorder="1" applyAlignment="1" applyProtection="1">
      <alignment horizontal="center" vertical="center"/>
      <protection/>
    </xf>
    <xf numFmtId="0" fontId="3" fillId="33" borderId="56" xfId="0" applyNumberFormat="1" applyFont="1" applyFill="1" applyBorder="1" applyAlignment="1" applyProtection="1">
      <alignment horizontal="center" vertical="center"/>
      <protection/>
    </xf>
    <xf numFmtId="49" fontId="0" fillId="33" borderId="14" xfId="0" applyNumberFormat="1" applyFill="1" applyBorder="1" applyAlignment="1" applyProtection="1">
      <alignment/>
      <protection/>
    </xf>
    <xf numFmtId="0" fontId="15" fillId="33" borderId="14" xfId="0" applyFont="1" applyFill="1" applyBorder="1" applyAlignment="1" applyProtection="1">
      <alignment/>
      <protection/>
    </xf>
    <xf numFmtId="174" fontId="5" fillId="35" borderId="43" xfId="0" applyNumberFormat="1" applyFont="1" applyFill="1" applyBorder="1" applyAlignment="1" applyProtection="1">
      <alignment horizontal="center" wrapText="1"/>
      <protection/>
    </xf>
    <xf numFmtId="0" fontId="0" fillId="35" borderId="49" xfId="0" applyFill="1" applyBorder="1" applyAlignment="1" applyProtection="1">
      <alignment horizontal="center"/>
      <protection/>
    </xf>
    <xf numFmtId="0" fontId="8" fillId="36" borderId="10" xfId="0" applyFont="1" applyFill="1" applyBorder="1" applyAlignment="1" applyProtection="1">
      <alignment/>
      <protection locked="0"/>
    </xf>
    <xf numFmtId="0" fontId="8" fillId="36" borderId="57" xfId="0" applyFont="1" applyFill="1" applyBorder="1" applyAlignment="1" applyProtection="1">
      <alignment/>
      <protection locked="0"/>
    </xf>
    <xf numFmtId="0" fontId="8" fillId="36" borderId="32" xfId="0" applyFont="1" applyFill="1" applyBorder="1" applyAlignment="1" applyProtection="1">
      <alignment/>
      <protection locked="0"/>
    </xf>
    <xf numFmtId="0" fontId="3" fillId="33" borderId="58" xfId="0" applyNumberFormat="1" applyFont="1" applyFill="1" applyBorder="1" applyAlignment="1" applyProtection="1">
      <alignment horizontal="center" vertical="center"/>
      <protection/>
    </xf>
    <xf numFmtId="174" fontId="5" fillId="35" borderId="43" xfId="0" applyNumberFormat="1" applyFont="1" applyFill="1" applyBorder="1" applyAlignment="1" applyProtection="1">
      <alignment horizontal="center" vertical="center" wrapText="1"/>
      <protection/>
    </xf>
    <xf numFmtId="0" fontId="4" fillId="35" borderId="42" xfId="0" applyFont="1" applyFill="1" applyBorder="1" applyAlignment="1" applyProtection="1">
      <alignment horizontal="center" wrapText="1"/>
      <protection/>
    </xf>
    <xf numFmtId="0" fontId="6" fillId="35" borderId="59" xfId="0" applyFont="1" applyFill="1" applyBorder="1" applyAlignment="1" applyProtection="1">
      <alignment horizontal="right" wrapText="1"/>
      <protection/>
    </xf>
    <xf numFmtId="0" fontId="8" fillId="36" borderId="31" xfId="0" applyFont="1" applyFill="1" applyBorder="1" applyAlignment="1" applyProtection="1">
      <alignment/>
      <protection/>
    </xf>
    <xf numFmtId="4" fontId="7" fillId="33" borderId="60" xfId="0" applyNumberFormat="1" applyFont="1" applyFill="1" applyBorder="1" applyAlignment="1" applyProtection="1">
      <alignment/>
      <protection/>
    </xf>
    <xf numFmtId="0" fontId="0" fillId="33" borderId="61" xfId="0" applyFill="1" applyBorder="1" applyAlignment="1" applyProtection="1">
      <alignment/>
      <protection/>
    </xf>
    <xf numFmtId="0" fontId="0" fillId="33" borderId="62" xfId="0" applyFill="1" applyBorder="1" applyAlignment="1" applyProtection="1">
      <alignment/>
      <protection/>
    </xf>
    <xf numFmtId="0" fontId="0" fillId="33" borderId="58" xfId="0" applyFill="1" applyBorder="1" applyAlignment="1" applyProtection="1">
      <alignment horizontal="left"/>
      <protection/>
    </xf>
    <xf numFmtId="0" fontId="8" fillId="36" borderId="43" xfId="0" applyFont="1" applyFill="1" applyBorder="1" applyAlignment="1" applyProtection="1">
      <alignment/>
      <protection locked="0"/>
    </xf>
    <xf numFmtId="4" fontId="18" fillId="33" borderId="63" xfId="0" applyNumberFormat="1" applyFont="1" applyFill="1" applyBorder="1" applyAlignment="1" applyProtection="1">
      <alignment/>
      <protection/>
    </xf>
    <xf numFmtId="0" fontId="5" fillId="35" borderId="20" xfId="0" applyFont="1" applyFill="1" applyBorder="1" applyAlignment="1" applyProtection="1">
      <alignment horizontal="right" wrapText="1"/>
      <protection/>
    </xf>
    <xf numFmtId="0" fontId="35" fillId="0" borderId="0" xfId="0" applyFont="1" applyBorder="1" applyAlignment="1" applyProtection="1" quotePrefix="1">
      <alignment/>
      <protection/>
    </xf>
    <xf numFmtId="0" fontId="35" fillId="0" borderId="0" xfId="0" applyFont="1" applyBorder="1" applyAlignment="1" applyProtection="1">
      <alignment/>
      <protection/>
    </xf>
    <xf numFmtId="0" fontId="6" fillId="33" borderId="13" xfId="0" applyFont="1" applyFill="1" applyBorder="1" applyAlignment="1" applyProtection="1">
      <alignment horizontal="left"/>
      <protection/>
    </xf>
    <xf numFmtId="175" fontId="3" fillId="33" borderId="15" xfId="0" applyNumberFormat="1" applyFont="1" applyFill="1" applyBorder="1" applyAlignment="1" applyProtection="1">
      <alignment horizontal="left"/>
      <protection/>
    </xf>
    <xf numFmtId="175" fontId="3" fillId="33" borderId="13" xfId="0" applyNumberFormat="1" applyFont="1" applyFill="1" applyBorder="1" applyAlignment="1" applyProtection="1">
      <alignment horizontal="left"/>
      <protection/>
    </xf>
    <xf numFmtId="175" fontId="3" fillId="33" borderId="18" xfId="0" applyNumberFormat="1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vertical="center"/>
      <protection/>
    </xf>
    <xf numFmtId="0" fontId="3" fillId="33" borderId="64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77" fontId="22" fillId="33" borderId="65" xfId="0" applyNumberFormat="1" applyFont="1" applyFill="1" applyBorder="1" applyAlignment="1" applyProtection="1">
      <alignment horizontal="right"/>
      <protection/>
    </xf>
    <xf numFmtId="177" fontId="22" fillId="33" borderId="66" xfId="0" applyNumberFormat="1" applyFont="1" applyFill="1" applyBorder="1" applyAlignment="1" applyProtection="1">
      <alignment horizontal="right"/>
      <protection/>
    </xf>
    <xf numFmtId="177" fontId="22" fillId="35" borderId="67" xfId="0" applyNumberFormat="1" applyFont="1" applyFill="1" applyBorder="1" applyAlignment="1" applyProtection="1">
      <alignment horizontal="right"/>
      <protection/>
    </xf>
    <xf numFmtId="177" fontId="22" fillId="35" borderId="68" xfId="0" applyNumberFormat="1" applyFont="1" applyFill="1" applyBorder="1" applyAlignment="1" applyProtection="1">
      <alignment horizontal="right"/>
      <protection/>
    </xf>
    <xf numFmtId="178" fontId="13" fillId="35" borderId="69" xfId="0" applyNumberFormat="1" applyFont="1" applyFill="1" applyBorder="1" applyAlignment="1" applyProtection="1">
      <alignment horizontal="right" vertical="center"/>
      <protection/>
    </xf>
    <xf numFmtId="178" fontId="13" fillId="35" borderId="70" xfId="0" applyNumberFormat="1" applyFont="1" applyFill="1" applyBorder="1" applyAlignment="1" applyProtection="1">
      <alignment horizontal="right" vertical="center"/>
      <protection/>
    </xf>
    <xf numFmtId="179" fontId="13" fillId="35" borderId="71" xfId="0" applyNumberFormat="1" applyFont="1" applyFill="1" applyBorder="1" applyAlignment="1" applyProtection="1">
      <alignment horizontal="center" vertical="center"/>
      <protection/>
    </xf>
    <xf numFmtId="0" fontId="15" fillId="33" borderId="63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/>
      <protection/>
    </xf>
    <xf numFmtId="0" fontId="0" fillId="35" borderId="14" xfId="0" applyFill="1" applyBorder="1" applyAlignment="1">
      <alignment/>
    </xf>
    <xf numFmtId="0" fontId="15" fillId="35" borderId="0" xfId="0" applyFont="1" applyFill="1" applyBorder="1" applyAlignment="1" applyProtection="1">
      <alignment vertical="center" wrapText="1"/>
      <protection/>
    </xf>
    <xf numFmtId="0" fontId="0" fillId="35" borderId="12" xfId="0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27" fillId="0" borderId="35" xfId="0" applyFont="1" applyFill="1" applyBorder="1" applyAlignment="1" applyProtection="1">
      <alignment/>
      <protection locked="0"/>
    </xf>
    <xf numFmtId="0" fontId="27" fillId="0" borderId="36" xfId="0" applyFont="1" applyFill="1" applyBorder="1" applyAlignment="1" applyProtection="1">
      <alignment/>
      <protection locked="0"/>
    </xf>
    <xf numFmtId="0" fontId="27" fillId="0" borderId="37" xfId="0" applyFont="1" applyFill="1" applyBorder="1" applyAlignment="1" applyProtection="1">
      <alignment/>
      <protection locked="0"/>
    </xf>
    <xf numFmtId="177" fontId="22" fillId="35" borderId="72" xfId="0" applyNumberFormat="1" applyFont="1" applyFill="1" applyBorder="1" applyAlignment="1" applyProtection="1">
      <alignment horizontal="right"/>
      <protection/>
    </xf>
    <xf numFmtId="177" fontId="22" fillId="35" borderId="73" xfId="0" applyNumberFormat="1" applyFont="1" applyFill="1" applyBorder="1" applyAlignment="1" applyProtection="1">
      <alignment horizontal="right"/>
      <protection/>
    </xf>
    <xf numFmtId="0" fontId="22" fillId="35" borderId="74" xfId="0" applyFont="1" applyFill="1" applyBorder="1" applyAlignment="1" applyProtection="1">
      <alignment horizontal="center"/>
      <protection/>
    </xf>
    <xf numFmtId="177" fontId="22" fillId="33" borderId="67" xfId="0" applyNumberFormat="1" applyFont="1" applyFill="1" applyBorder="1" applyAlignment="1" applyProtection="1">
      <alignment horizontal="right"/>
      <protection/>
    </xf>
    <xf numFmtId="177" fontId="22" fillId="33" borderId="68" xfId="0" applyNumberFormat="1" applyFont="1" applyFill="1" applyBorder="1" applyAlignment="1" applyProtection="1">
      <alignment horizontal="right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12" fillId="0" borderId="75" xfId="0" applyNumberFormat="1" applyFont="1" applyFill="1" applyBorder="1" applyAlignment="1" applyProtection="1">
      <alignment horizontal="left" vertical="center"/>
      <protection locked="0"/>
    </xf>
    <xf numFmtId="49" fontId="13" fillId="33" borderId="76" xfId="0" applyNumberFormat="1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 quotePrefix="1">
      <alignment/>
      <protection/>
    </xf>
    <xf numFmtId="0" fontId="45" fillId="33" borderId="13" xfId="0" applyFont="1" applyFill="1" applyBorder="1" applyAlignment="1" applyProtection="1">
      <alignment horizontal="left"/>
      <protection/>
    </xf>
    <xf numFmtId="4" fontId="34" fillId="33" borderId="31" xfId="0" applyNumberFormat="1" applyFont="1" applyFill="1" applyBorder="1" applyAlignment="1" applyProtection="1">
      <alignment horizontal="center" wrapText="1"/>
      <protection/>
    </xf>
    <xf numFmtId="0" fontId="43" fillId="35" borderId="0" xfId="0" applyFont="1" applyFill="1" applyBorder="1" applyAlignment="1" applyProtection="1">
      <alignment horizontal="center" vertical="center" wrapText="1"/>
      <protection/>
    </xf>
    <xf numFmtId="0" fontId="43" fillId="35" borderId="12" xfId="0" applyFont="1" applyFill="1" applyBorder="1" applyAlignment="1" applyProtection="1">
      <alignment horizontal="center" vertical="center" wrapText="1"/>
      <protection/>
    </xf>
    <xf numFmtId="0" fontId="15" fillId="35" borderId="0" xfId="0" applyFont="1" applyFill="1" applyBorder="1" applyAlignment="1" applyProtection="1">
      <alignment horizontal="center" vertical="center"/>
      <protection/>
    </xf>
    <xf numFmtId="0" fontId="15" fillId="35" borderId="18" xfId="0" applyFont="1" applyFill="1" applyBorder="1" applyAlignment="1" applyProtection="1">
      <alignment horizontal="center" vertical="center"/>
      <protection/>
    </xf>
    <xf numFmtId="0" fontId="15" fillId="35" borderId="12" xfId="0" applyFont="1" applyFill="1" applyBorder="1" applyAlignment="1" applyProtection="1">
      <alignment horizontal="center" vertical="center"/>
      <protection/>
    </xf>
    <xf numFmtId="0" fontId="15" fillId="33" borderId="77" xfId="0" applyFont="1" applyFill="1" applyBorder="1" applyAlignment="1" applyProtection="1">
      <alignment/>
      <protection/>
    </xf>
    <xf numFmtId="0" fontId="43" fillId="35" borderId="20" xfId="0" applyFont="1" applyFill="1" applyBorder="1" applyAlignment="1" applyProtection="1">
      <alignment horizontal="center" vertical="center" wrapText="1"/>
      <protection/>
    </xf>
    <xf numFmtId="0" fontId="84" fillId="33" borderId="15" xfId="0" applyFont="1" applyFill="1" applyBorder="1" applyAlignment="1" applyProtection="1">
      <alignment/>
      <protection/>
    </xf>
    <xf numFmtId="0" fontId="15" fillId="33" borderId="19" xfId="0" applyFont="1" applyFill="1" applyBorder="1" applyAlignment="1" applyProtection="1">
      <alignment horizontal="right"/>
      <protection/>
    </xf>
    <xf numFmtId="0" fontId="8" fillId="36" borderId="78" xfId="0" applyFont="1" applyFill="1" applyBorder="1" applyAlignment="1" applyProtection="1">
      <alignment/>
      <protection locked="0"/>
    </xf>
    <xf numFmtId="49" fontId="0" fillId="33" borderId="0" xfId="0" applyNumberFormat="1" applyFill="1" applyBorder="1" applyAlignment="1" applyProtection="1">
      <alignment/>
      <protection/>
    </xf>
    <xf numFmtId="0" fontId="6" fillId="33" borderId="61" xfId="0" applyFont="1" applyFill="1" applyBorder="1" applyAlignment="1" applyProtection="1">
      <alignment horizontal="left"/>
      <protection/>
    </xf>
    <xf numFmtId="181" fontId="0" fillId="0" borderId="0" xfId="0" applyNumberFormat="1" applyAlignment="1" applyProtection="1">
      <alignment/>
      <protection/>
    </xf>
    <xf numFmtId="182" fontId="0" fillId="0" borderId="76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62" xfId="0" applyFont="1" applyFill="1" applyBorder="1" applyAlignment="1" applyProtection="1">
      <alignment horizontal="center"/>
      <protection/>
    </xf>
    <xf numFmtId="0" fontId="12" fillId="35" borderId="21" xfId="0" applyFont="1" applyFill="1" applyBorder="1" applyAlignment="1" applyProtection="1">
      <alignment horizontal="center" vertical="top" wrapText="1"/>
      <protection/>
    </xf>
    <xf numFmtId="0" fontId="12" fillId="35" borderId="79" xfId="0" applyFont="1" applyFill="1" applyBorder="1" applyAlignment="1" applyProtection="1">
      <alignment horizontal="center" vertical="top" wrapText="1"/>
      <protection/>
    </xf>
    <xf numFmtId="0" fontId="5" fillId="35" borderId="80" xfId="0" applyFont="1" applyFill="1" applyBorder="1" applyAlignment="1" applyProtection="1">
      <alignment horizontal="center" textRotation="90" wrapText="1"/>
      <protection/>
    </xf>
    <xf numFmtId="0" fontId="5" fillId="35" borderId="81" xfId="0" applyFont="1" applyFill="1" applyBorder="1" applyAlignment="1" applyProtection="1">
      <alignment horizontal="center" textRotation="90" wrapText="1"/>
      <protection/>
    </xf>
    <xf numFmtId="0" fontId="5" fillId="35" borderId="82" xfId="0" applyFont="1" applyFill="1" applyBorder="1" applyAlignment="1" applyProtection="1">
      <alignment horizontal="center" textRotation="90" wrapText="1"/>
      <protection/>
    </xf>
    <xf numFmtId="0" fontId="5" fillId="35" borderId="83" xfId="0" applyFont="1" applyFill="1" applyBorder="1" applyAlignment="1" applyProtection="1">
      <alignment horizontal="center" wrapText="1"/>
      <protection/>
    </xf>
    <xf numFmtId="0" fontId="5" fillId="35" borderId="79" xfId="0" applyFont="1" applyFill="1" applyBorder="1" applyAlignment="1" applyProtection="1">
      <alignment horizontal="center" wrapText="1"/>
      <protection/>
    </xf>
    <xf numFmtId="0" fontId="41" fillId="35" borderId="12" xfId="0" applyFont="1" applyFill="1" applyBorder="1" applyAlignment="1" applyProtection="1">
      <alignment horizontal="left" vertical="center" wrapText="1"/>
      <protection/>
    </xf>
    <xf numFmtId="4" fontId="2" fillId="35" borderId="84" xfId="0" applyNumberFormat="1" applyFont="1" applyFill="1" applyBorder="1" applyAlignment="1" applyProtection="1">
      <alignment horizontal="center"/>
      <protection/>
    </xf>
    <xf numFmtId="4" fontId="2" fillId="35" borderId="85" xfId="0" applyNumberFormat="1" applyFont="1" applyFill="1" applyBorder="1" applyAlignment="1" applyProtection="1">
      <alignment horizontal="center"/>
      <protection/>
    </xf>
    <xf numFmtId="0" fontId="5" fillId="35" borderId="86" xfId="0" applyFont="1" applyFill="1" applyBorder="1" applyAlignment="1" applyProtection="1">
      <alignment horizontal="center" wrapText="1"/>
      <protection/>
    </xf>
    <xf numFmtId="0" fontId="5" fillId="35" borderId="87" xfId="0" applyFont="1" applyFill="1" applyBorder="1" applyAlignment="1" applyProtection="1">
      <alignment horizontal="center" wrapText="1"/>
      <protection/>
    </xf>
    <xf numFmtId="0" fontId="13" fillId="35" borderId="31" xfId="0" applyFont="1" applyFill="1" applyBorder="1" applyAlignment="1" applyProtection="1">
      <alignment horizontal="left" vertical="center" wrapText="1"/>
      <protection/>
    </xf>
    <xf numFmtId="0" fontId="13" fillId="35" borderId="0" xfId="0" applyFont="1" applyFill="1" applyBorder="1" applyAlignment="1" applyProtection="1">
      <alignment horizontal="left" vertical="center" wrapText="1"/>
      <protection/>
    </xf>
    <xf numFmtId="49" fontId="12" fillId="0" borderId="57" xfId="0" applyNumberFormat="1" applyFont="1" applyFill="1" applyBorder="1" applyAlignment="1" applyProtection="1">
      <alignment/>
      <protection locked="0"/>
    </xf>
    <xf numFmtId="49" fontId="12" fillId="0" borderId="88" xfId="0" applyNumberFormat="1" applyFont="1" applyFill="1" applyBorder="1" applyAlignment="1" applyProtection="1">
      <alignment/>
      <protection locked="0"/>
    </xf>
    <xf numFmtId="0" fontId="5" fillId="35" borderId="89" xfId="0" applyFont="1" applyFill="1" applyBorder="1" applyAlignment="1" applyProtection="1">
      <alignment horizontal="center" wrapText="1"/>
      <protection/>
    </xf>
    <xf numFmtId="0" fontId="5" fillId="35" borderId="90" xfId="0" applyFont="1" applyFill="1" applyBorder="1" applyAlignment="1" applyProtection="1">
      <alignment horizontal="center" wrapText="1"/>
      <protection/>
    </xf>
    <xf numFmtId="0" fontId="13" fillId="35" borderId="83" xfId="0" applyFont="1" applyFill="1" applyBorder="1" applyAlignment="1" applyProtection="1">
      <alignment horizontal="center" vertical="center" wrapText="1"/>
      <protection/>
    </xf>
    <xf numFmtId="0" fontId="13" fillId="35" borderId="79" xfId="0" applyFont="1" applyFill="1" applyBorder="1" applyAlignment="1" applyProtection="1">
      <alignment horizontal="center" vertical="center" wrapText="1"/>
      <protection/>
    </xf>
    <xf numFmtId="0" fontId="13" fillId="35" borderId="41" xfId="0" applyFont="1" applyFill="1" applyBorder="1" applyAlignment="1" applyProtection="1">
      <alignment horizontal="center" vertical="center" wrapText="1"/>
      <protection/>
    </xf>
    <xf numFmtId="0" fontId="13" fillId="35" borderId="17" xfId="0" applyFont="1" applyFill="1" applyBorder="1" applyAlignment="1" applyProtection="1">
      <alignment horizontal="center" vertical="center" wrapText="1"/>
      <protection/>
    </xf>
    <xf numFmtId="0" fontId="13" fillId="35" borderId="91" xfId="0" applyFont="1" applyFill="1" applyBorder="1" applyAlignment="1" applyProtection="1">
      <alignment horizontal="center" vertical="center" wrapText="1"/>
      <protection/>
    </xf>
    <xf numFmtId="0" fontId="13" fillId="35" borderId="92" xfId="0" applyFont="1" applyFill="1" applyBorder="1" applyAlignment="1" applyProtection="1">
      <alignment horizontal="center" vertical="center" wrapText="1"/>
      <protection/>
    </xf>
    <xf numFmtId="0" fontId="6" fillId="35" borderId="91" xfId="0" applyFont="1" applyFill="1" applyBorder="1" applyAlignment="1" applyProtection="1">
      <alignment horizontal="center" wrapText="1"/>
      <protection/>
    </xf>
    <xf numFmtId="0" fontId="6" fillId="35" borderId="92" xfId="0" applyFont="1" applyFill="1" applyBorder="1" applyAlignment="1" applyProtection="1">
      <alignment horizontal="center" wrapText="1"/>
      <protection/>
    </xf>
    <xf numFmtId="0" fontId="3" fillId="0" borderId="93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left" vertical="center"/>
      <protection locked="0"/>
    </xf>
    <xf numFmtId="0" fontId="3" fillId="0" borderId="94" xfId="0" applyFont="1" applyFill="1" applyBorder="1" applyAlignment="1" applyProtection="1">
      <alignment horizontal="left" vertical="center"/>
      <protection locked="0"/>
    </xf>
    <xf numFmtId="172" fontId="5" fillId="35" borderId="26" xfId="0" applyNumberFormat="1" applyFont="1" applyFill="1" applyBorder="1" applyAlignment="1" applyProtection="1">
      <alignment horizontal="center" wrapText="1"/>
      <protection/>
    </xf>
    <xf numFmtId="172" fontId="5" fillId="35" borderId="95" xfId="0" applyNumberFormat="1" applyFont="1" applyFill="1" applyBorder="1" applyAlignment="1" applyProtection="1">
      <alignment horizontal="center" wrapText="1"/>
      <protection/>
    </xf>
    <xf numFmtId="174" fontId="5" fillId="35" borderId="41" xfId="0" applyNumberFormat="1" applyFont="1" applyFill="1" applyBorder="1" applyAlignment="1" applyProtection="1">
      <alignment horizontal="center" wrapText="1"/>
      <protection/>
    </xf>
    <xf numFmtId="174" fontId="5" fillId="35" borderId="38" xfId="0" applyNumberFormat="1" applyFont="1" applyFill="1" applyBorder="1" applyAlignment="1" applyProtection="1">
      <alignment horizontal="center" wrapText="1"/>
      <protection/>
    </xf>
    <xf numFmtId="0" fontId="12" fillId="35" borderId="22" xfId="0" applyFont="1" applyFill="1" applyBorder="1" applyAlignment="1" applyProtection="1">
      <alignment horizontal="center" vertical="top" wrapText="1"/>
      <protection/>
    </xf>
    <xf numFmtId="0" fontId="12" fillId="35" borderId="83" xfId="0" applyFont="1" applyFill="1" applyBorder="1" applyAlignment="1" applyProtection="1">
      <alignment horizontal="center" vertical="top" wrapText="1"/>
      <protection/>
    </xf>
    <xf numFmtId="0" fontId="11" fillId="35" borderId="22" xfId="0" applyFont="1" applyFill="1" applyBorder="1" applyAlignment="1" applyProtection="1">
      <alignment horizontal="center" vertical="top" wrapText="1"/>
      <protection/>
    </xf>
    <xf numFmtId="4" fontId="2" fillId="35" borderId="52" xfId="0" applyNumberFormat="1" applyFont="1" applyFill="1" applyBorder="1" applyAlignment="1" applyProtection="1">
      <alignment horizontal="center"/>
      <protection/>
    </xf>
    <xf numFmtId="4" fontId="2" fillId="35" borderId="96" xfId="0" applyNumberFormat="1" applyFont="1" applyFill="1" applyBorder="1" applyAlignment="1" applyProtection="1">
      <alignment horizontal="center"/>
      <protection/>
    </xf>
    <xf numFmtId="49" fontId="3" fillId="0" borderId="97" xfId="0" applyNumberFormat="1" applyFont="1" applyFill="1" applyBorder="1" applyAlignment="1" applyProtection="1">
      <alignment horizontal="center"/>
      <protection locked="0"/>
    </xf>
    <xf numFmtId="49" fontId="3" fillId="0" borderId="53" xfId="0" applyNumberFormat="1" applyFont="1" applyFill="1" applyBorder="1" applyAlignment="1" applyProtection="1">
      <alignment horizontal="center"/>
      <protection locked="0"/>
    </xf>
    <xf numFmtId="49" fontId="3" fillId="0" borderId="98" xfId="0" applyNumberFormat="1" applyFont="1" applyFill="1" applyBorder="1" applyAlignment="1" applyProtection="1">
      <alignment horizontal="center"/>
      <protection locked="0"/>
    </xf>
    <xf numFmtId="49" fontId="3" fillId="0" borderId="88" xfId="0" applyNumberFormat="1" applyFont="1" applyFill="1" applyBorder="1" applyAlignment="1" applyProtection="1">
      <alignment horizontal="center"/>
      <protection locked="0"/>
    </xf>
    <xf numFmtId="4" fontId="2" fillId="35" borderId="99" xfId="0" applyNumberFormat="1" applyFont="1" applyFill="1" applyBorder="1" applyAlignment="1" applyProtection="1">
      <alignment horizontal="center"/>
      <protection/>
    </xf>
    <xf numFmtId="4" fontId="2" fillId="35" borderId="100" xfId="0" applyNumberFormat="1" applyFont="1" applyFill="1" applyBorder="1" applyAlignment="1" applyProtection="1">
      <alignment horizontal="center"/>
      <protection/>
    </xf>
    <xf numFmtId="172" fontId="5" fillId="35" borderId="47" xfId="0" applyNumberFormat="1" applyFont="1" applyFill="1" applyBorder="1" applyAlignment="1" applyProtection="1">
      <alignment horizontal="center" wrapText="1"/>
      <protection/>
    </xf>
    <xf numFmtId="172" fontId="5" fillId="35" borderId="41" xfId="0" applyNumberFormat="1" applyFont="1" applyFill="1" applyBorder="1" applyAlignment="1" applyProtection="1">
      <alignment horizontal="center" wrapText="1"/>
      <protection/>
    </xf>
    <xf numFmtId="172" fontId="5" fillId="35" borderId="38" xfId="0" applyNumberFormat="1" applyFont="1" applyFill="1" applyBorder="1" applyAlignment="1" applyProtection="1">
      <alignment horizontal="center" wrapText="1"/>
      <protection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22" xfId="0" applyFont="1" applyFill="1" applyBorder="1" applyAlignment="1" applyProtection="1">
      <alignment horizontal="center" vertical="center" wrapText="1"/>
      <protection/>
    </xf>
    <xf numFmtId="4" fontId="2" fillId="35" borderId="74" xfId="0" applyNumberFormat="1" applyFont="1" applyFill="1" applyBorder="1" applyAlignment="1" applyProtection="1">
      <alignment horizontal="center"/>
      <protection/>
    </xf>
    <xf numFmtId="4" fontId="2" fillId="35" borderId="101" xfId="0" applyNumberFormat="1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left" vertical="top" wrapText="1"/>
      <protection locked="0"/>
    </xf>
    <xf numFmtId="0" fontId="4" fillId="35" borderId="18" xfId="0" applyFont="1" applyFill="1" applyBorder="1" applyAlignment="1" applyProtection="1">
      <alignment horizontal="center" wrapText="1"/>
      <protection/>
    </xf>
    <xf numFmtId="0" fontId="4" fillId="35" borderId="47" xfId="0" applyFont="1" applyFill="1" applyBorder="1" applyAlignment="1" applyProtection="1">
      <alignment horizontal="center" wrapText="1"/>
      <protection/>
    </xf>
    <xf numFmtId="0" fontId="5" fillId="35" borderId="43" xfId="0" applyFont="1" applyFill="1" applyBorder="1" applyAlignment="1" applyProtection="1">
      <alignment horizontal="center"/>
      <protection/>
    </xf>
    <xf numFmtId="49" fontId="12" fillId="0" borderId="10" xfId="0" applyNumberFormat="1" applyFont="1" applyFill="1" applyBorder="1" applyAlignment="1" applyProtection="1">
      <alignment/>
      <protection locked="0"/>
    </xf>
    <xf numFmtId="49" fontId="12" fillId="0" borderId="54" xfId="0" applyNumberFormat="1" applyFont="1" applyFill="1" applyBorder="1" applyAlignment="1" applyProtection="1">
      <alignment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30" xfId="0" applyFont="1" applyBorder="1" applyAlignment="1" applyProtection="1">
      <alignment horizontal="left" vertical="top" wrapText="1"/>
      <protection locked="0"/>
    </xf>
    <xf numFmtId="0" fontId="10" fillId="0" borderId="31" xfId="0" applyFont="1" applyBorder="1" applyAlignment="1" applyProtection="1">
      <alignment horizontal="left" vertical="top" wrapText="1"/>
      <protection locked="0"/>
    </xf>
    <xf numFmtId="0" fontId="10" fillId="0" borderId="77" xfId="0" applyFont="1" applyBorder="1" applyAlignment="1" applyProtection="1">
      <alignment horizontal="left" vertical="top" wrapText="1"/>
      <protection locked="0"/>
    </xf>
    <xf numFmtId="49" fontId="3" fillId="0" borderId="102" xfId="0" applyNumberFormat="1" applyFont="1" applyFill="1" applyBorder="1" applyAlignment="1" applyProtection="1">
      <alignment horizontal="center"/>
      <protection locked="0"/>
    </xf>
    <xf numFmtId="49" fontId="3" fillId="0" borderId="56" xfId="0" applyNumberFormat="1" applyFont="1" applyFill="1" applyBorder="1" applyAlignment="1" applyProtection="1">
      <alignment horizontal="center"/>
      <protection locked="0"/>
    </xf>
    <xf numFmtId="49" fontId="12" fillId="0" borderId="32" xfId="0" applyNumberFormat="1" applyFont="1" applyFill="1" applyBorder="1" applyAlignment="1" applyProtection="1">
      <alignment/>
      <protection locked="0"/>
    </xf>
    <xf numFmtId="49" fontId="12" fillId="0" borderId="56" xfId="0" applyNumberFormat="1" applyFont="1" applyFill="1" applyBorder="1" applyAlignment="1" applyProtection="1">
      <alignment/>
      <protection locked="0"/>
    </xf>
    <xf numFmtId="0" fontId="44" fillId="33" borderId="16" xfId="0" applyFont="1" applyFill="1" applyBorder="1" applyAlignment="1" applyProtection="1">
      <alignment horizontal="center" vertical="center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4" fillId="33" borderId="14" xfId="0" applyFont="1" applyFill="1" applyBorder="1" applyAlignment="1" applyProtection="1">
      <alignment horizontal="center" vertical="center"/>
      <protection/>
    </xf>
    <xf numFmtId="0" fontId="41" fillId="35" borderId="12" xfId="0" applyFont="1" applyFill="1" applyBorder="1" applyAlignment="1" applyProtection="1">
      <alignment horizontal="left" vertical="top" wrapText="1"/>
      <protection/>
    </xf>
    <xf numFmtId="180" fontId="30" fillId="33" borderId="64" xfId="0" applyNumberFormat="1" applyFont="1" applyFill="1" applyBorder="1" applyAlignment="1" applyProtection="1">
      <alignment horizontal="left"/>
      <protection/>
    </xf>
    <xf numFmtId="180" fontId="30" fillId="33" borderId="31" xfId="0" applyNumberFormat="1" applyFont="1" applyFill="1" applyBorder="1" applyAlignment="1" applyProtection="1">
      <alignment horizontal="left"/>
      <protection/>
    </xf>
    <xf numFmtId="182" fontId="0" fillId="0" borderId="75" xfId="0" applyNumberFormat="1" applyFont="1" applyFill="1" applyBorder="1" applyAlignment="1" applyProtection="1">
      <alignment horizontal="center" vertical="center"/>
      <protection locked="0"/>
    </xf>
    <xf numFmtId="182" fontId="0" fillId="0" borderId="103" xfId="0" applyNumberFormat="1" applyFont="1" applyFill="1" applyBorder="1" applyAlignment="1" applyProtection="1">
      <alignment horizontal="center" vertical="center"/>
      <protection locked="0"/>
    </xf>
    <xf numFmtId="0" fontId="85" fillId="33" borderId="0" xfId="0" applyFont="1" applyFill="1" applyBorder="1" applyAlignment="1" applyProtection="1">
      <alignment horizontal="center" vertical="center" wrapText="1"/>
      <protection/>
    </xf>
    <xf numFmtId="0" fontId="85" fillId="33" borderId="14" xfId="0" applyFont="1" applyFill="1" applyBorder="1" applyAlignment="1" applyProtection="1">
      <alignment horizontal="center" vertical="center" wrapText="1"/>
      <protection/>
    </xf>
    <xf numFmtId="0" fontId="85" fillId="33" borderId="12" xfId="0" applyFont="1" applyFill="1" applyBorder="1" applyAlignment="1" applyProtection="1">
      <alignment horizontal="center" vertical="center" wrapText="1"/>
      <protection/>
    </xf>
    <xf numFmtId="0" fontId="85" fillId="33" borderId="20" xfId="0" applyFont="1" applyFill="1" applyBorder="1" applyAlignment="1" applyProtection="1">
      <alignment horizontal="center" vertical="center" wrapText="1"/>
      <protection/>
    </xf>
    <xf numFmtId="49" fontId="3" fillId="0" borderId="75" xfId="0" applyNumberFormat="1" applyFont="1" applyFill="1" applyBorder="1" applyAlignment="1" applyProtection="1">
      <alignment horizontal="left" vertical="center"/>
      <protection locked="0"/>
    </xf>
    <xf numFmtId="49" fontId="3" fillId="0" borderId="104" xfId="0" applyNumberFormat="1" applyFont="1" applyFill="1" applyBorder="1" applyAlignment="1" applyProtection="1">
      <alignment horizontal="left" vertical="center"/>
      <protection locked="0"/>
    </xf>
    <xf numFmtId="49" fontId="3" fillId="0" borderId="103" xfId="0" applyNumberFormat="1" applyFont="1" applyFill="1" applyBorder="1" applyAlignment="1" applyProtection="1">
      <alignment horizontal="left" vertical="center"/>
      <protection locked="0"/>
    </xf>
    <xf numFmtId="180" fontId="30" fillId="33" borderId="30" xfId="0" applyNumberFormat="1" applyFont="1" applyFill="1" applyBorder="1" applyAlignment="1" applyProtection="1">
      <alignment horizontal="left"/>
      <protection/>
    </xf>
    <xf numFmtId="49" fontId="42" fillId="0" borderId="75" xfId="0" applyNumberFormat="1" applyFont="1" applyFill="1" applyBorder="1" applyAlignment="1" applyProtection="1">
      <alignment horizontal="left" vertical="center"/>
      <protection locked="0"/>
    </xf>
    <xf numFmtId="49" fontId="42" fillId="0" borderId="104" xfId="0" applyNumberFormat="1" applyFont="1" applyFill="1" applyBorder="1" applyAlignment="1" applyProtection="1">
      <alignment horizontal="left" vertical="center"/>
      <protection locked="0"/>
    </xf>
    <xf numFmtId="49" fontId="42" fillId="0" borderId="103" xfId="0" applyNumberFormat="1" applyFont="1" applyFill="1" applyBorder="1" applyAlignment="1" applyProtection="1">
      <alignment horizontal="left" vertical="center"/>
      <protection locked="0"/>
    </xf>
    <xf numFmtId="176" fontId="12" fillId="33" borderId="12" xfId="0" applyNumberFormat="1" applyFont="1" applyFill="1" applyBorder="1" applyAlignment="1" applyProtection="1" quotePrefix="1">
      <alignment horizontal="right"/>
      <protection/>
    </xf>
    <xf numFmtId="0" fontId="36" fillId="0" borderId="0" xfId="0" applyFont="1" applyAlignment="1" applyProtection="1">
      <alignment horizontal="left" vertical="top"/>
      <protection/>
    </xf>
    <xf numFmtId="0" fontId="15" fillId="0" borderId="0" xfId="0" applyFont="1" applyAlignment="1">
      <alignment horizontal="left" vertical="center" wrapText="1"/>
    </xf>
    <xf numFmtId="176" fontId="12" fillId="33" borderId="0" xfId="0" applyNumberFormat="1" applyFont="1" applyFill="1" applyBorder="1" applyAlignment="1" applyProtection="1" quotePrefix="1">
      <alignment horizontal="right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7" fillId="33" borderId="93" xfId="0" applyFont="1" applyFill="1" applyBorder="1" applyAlignment="1" applyProtection="1">
      <alignment horizontal="left" vertical="center" wrapText="1"/>
      <protection/>
    </xf>
    <xf numFmtId="0" fontId="7" fillId="33" borderId="45" xfId="0" applyFont="1" applyFill="1" applyBorder="1" applyAlignment="1" applyProtection="1">
      <alignment horizontal="left" vertical="center" wrapText="1"/>
      <protection/>
    </xf>
    <xf numFmtId="176" fontId="12" fillId="33" borderId="16" xfId="0" applyNumberFormat="1" applyFont="1" applyFill="1" applyBorder="1" applyAlignment="1" applyProtection="1" quotePrefix="1">
      <alignment horizontal="right"/>
      <protection/>
    </xf>
    <xf numFmtId="0" fontId="14" fillId="35" borderId="15" xfId="0" applyFont="1" applyFill="1" applyBorder="1" applyAlignment="1" applyProtection="1">
      <alignment horizontal="center" vertical="center"/>
      <protection/>
    </xf>
    <xf numFmtId="0" fontId="14" fillId="35" borderId="16" xfId="0" applyFont="1" applyFill="1" applyBorder="1" applyAlignment="1" applyProtection="1">
      <alignment horizontal="center" vertical="center"/>
      <protection/>
    </xf>
    <xf numFmtId="0" fontId="14" fillId="35" borderId="19" xfId="0" applyFont="1" applyFill="1" applyBorder="1" applyAlignment="1" applyProtection="1">
      <alignment horizontal="center" vertical="center"/>
      <protection/>
    </xf>
    <xf numFmtId="0" fontId="14" fillId="35" borderId="13" xfId="0" applyFont="1" applyFill="1" applyBorder="1" applyAlignment="1" applyProtection="1">
      <alignment horizontal="center" vertical="center"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14" fillId="35" borderId="14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73" fillId="33" borderId="45" xfId="44" applyFill="1" applyBorder="1" applyAlignment="1" applyProtection="1">
      <alignment horizontal="center" vertical="center"/>
      <protection/>
    </xf>
    <xf numFmtId="0" fontId="39" fillId="33" borderId="45" xfId="0" applyFont="1" applyFill="1" applyBorder="1" applyAlignment="1" applyProtection="1">
      <alignment horizontal="center" vertical="center"/>
      <protection/>
    </xf>
    <xf numFmtId="0" fontId="39" fillId="33" borderId="94" xfId="0" applyFont="1" applyFill="1" applyBorder="1" applyAlignment="1" applyProtection="1">
      <alignment horizontal="center" vertical="center"/>
      <protection/>
    </xf>
    <xf numFmtId="0" fontId="3" fillId="33" borderId="75" xfId="0" applyFont="1" applyFill="1" applyBorder="1" applyAlignment="1" applyProtection="1">
      <alignment horizontal="center" vertical="center"/>
      <protection/>
    </xf>
    <xf numFmtId="0" fontId="3" fillId="33" borderId="104" xfId="0" applyFont="1" applyFill="1" applyBorder="1" applyAlignment="1" applyProtection="1">
      <alignment horizontal="center" vertical="center"/>
      <protection/>
    </xf>
    <xf numFmtId="0" fontId="3" fillId="33" borderId="103" xfId="0" applyFont="1" applyFill="1" applyBorder="1" applyAlignment="1" applyProtection="1">
      <alignment horizontal="center" vertical="center"/>
      <protection/>
    </xf>
    <xf numFmtId="4" fontId="17" fillId="33" borderId="75" xfId="0" applyNumberFormat="1" applyFont="1" applyFill="1" applyBorder="1" applyAlignment="1" applyProtection="1">
      <alignment horizontal="center" vertical="center"/>
      <protection/>
    </xf>
    <xf numFmtId="4" fontId="17" fillId="33" borderId="104" xfId="0" applyNumberFormat="1" applyFont="1" applyFill="1" applyBorder="1" applyAlignment="1" applyProtection="1">
      <alignment horizontal="center" vertical="center"/>
      <protection/>
    </xf>
    <xf numFmtId="4" fontId="17" fillId="33" borderId="103" xfId="0" applyNumberFormat="1" applyFont="1" applyFill="1" applyBorder="1" applyAlignment="1" applyProtection="1">
      <alignment horizontal="center" vertical="center"/>
      <protection/>
    </xf>
    <xf numFmtId="173" fontId="6" fillId="33" borderId="64" xfId="0" applyNumberFormat="1" applyFont="1" applyFill="1" applyBorder="1" applyAlignment="1" applyProtection="1">
      <alignment horizontal="center" vertical="center"/>
      <protection/>
    </xf>
    <xf numFmtId="0" fontId="0" fillId="0" borderId="105" xfId="0" applyBorder="1" applyAlignment="1" applyProtection="1">
      <alignment vertical="center"/>
      <protection/>
    </xf>
    <xf numFmtId="0" fontId="15" fillId="33" borderId="104" xfId="0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4" fontId="5" fillId="35" borderId="18" xfId="0" applyNumberFormat="1" applyFont="1" applyFill="1" applyBorder="1" applyAlignment="1" applyProtection="1">
      <alignment horizontal="center"/>
      <protection/>
    </xf>
    <xf numFmtId="4" fontId="5" fillId="35" borderId="95" xfId="0" applyNumberFormat="1" applyFont="1" applyFill="1" applyBorder="1" applyAlignment="1" applyProtection="1">
      <alignment horizontal="center"/>
      <protection/>
    </xf>
    <xf numFmtId="49" fontId="12" fillId="0" borderId="75" xfId="0" applyNumberFormat="1" applyFont="1" applyFill="1" applyBorder="1" applyAlignment="1" applyProtection="1">
      <alignment horizontal="left" vertical="center"/>
      <protection locked="0"/>
    </xf>
    <xf numFmtId="49" fontId="12" fillId="0" borderId="104" xfId="0" applyNumberFormat="1" applyFont="1" applyFill="1" applyBorder="1" applyAlignment="1" applyProtection="1">
      <alignment horizontal="left" vertical="center"/>
      <protection locked="0"/>
    </xf>
    <xf numFmtId="49" fontId="12" fillId="0" borderId="103" xfId="0" applyNumberFormat="1" applyFont="1" applyFill="1" applyBorder="1" applyAlignment="1" applyProtection="1">
      <alignment horizontal="left" vertical="center"/>
      <protection locked="0"/>
    </xf>
    <xf numFmtId="49" fontId="12" fillId="0" borderId="64" xfId="0" applyNumberFormat="1" applyFont="1" applyFill="1" applyBorder="1" applyAlignment="1" applyProtection="1">
      <alignment horizontal="left" vertical="center"/>
      <protection locked="0"/>
    </xf>
    <xf numFmtId="49" fontId="12" fillId="0" borderId="31" xfId="0" applyNumberFormat="1" applyFont="1" applyFill="1" applyBorder="1" applyAlignment="1" applyProtection="1">
      <alignment horizontal="left" vertical="center"/>
      <protection locked="0"/>
    </xf>
    <xf numFmtId="49" fontId="12" fillId="0" borderId="105" xfId="0" applyNumberFormat="1" applyFont="1" applyFill="1" applyBorder="1" applyAlignment="1" applyProtection="1">
      <alignment horizontal="left" vertical="center"/>
      <protection locked="0"/>
    </xf>
    <xf numFmtId="49" fontId="13" fillId="0" borderId="44" xfId="0" applyNumberFormat="1" applyFont="1" applyFill="1" applyBorder="1" applyAlignment="1" applyProtection="1">
      <alignment horizontal="left" vertical="center"/>
      <protection locked="0"/>
    </xf>
    <xf numFmtId="49" fontId="13" fillId="0" borderId="106" xfId="0" applyNumberFormat="1" applyFont="1" applyFill="1" applyBorder="1" applyAlignment="1" applyProtection="1">
      <alignment horizontal="left" vertical="center"/>
      <protection locked="0"/>
    </xf>
    <xf numFmtId="49" fontId="13" fillId="0" borderId="62" xfId="0" applyNumberFormat="1" applyFont="1" applyFill="1" applyBorder="1" applyAlignment="1" applyProtection="1">
      <alignment horizontal="left" vertical="center"/>
      <protection locked="0"/>
    </xf>
    <xf numFmtId="0" fontId="46" fillId="33" borderId="13" xfId="0" applyFont="1" applyFill="1" applyBorder="1" applyAlignment="1" applyProtection="1">
      <alignment horizontal="left" vertical="center" wrapText="1"/>
      <protection/>
    </xf>
    <xf numFmtId="0" fontId="46" fillId="33" borderId="0" xfId="0" applyFont="1" applyFill="1" applyBorder="1" applyAlignment="1" applyProtection="1">
      <alignment horizontal="left" vertical="center" wrapText="1"/>
      <protection/>
    </xf>
    <xf numFmtId="0" fontId="26" fillId="33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Border="1" applyAlignment="1" applyProtection="1">
      <alignment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19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5" fillId="35" borderId="15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4" fillId="33" borderId="16" xfId="0" applyFont="1" applyFill="1" applyBorder="1" applyAlignment="1" applyProtection="1">
      <alignment horizontal="left" vertical="center"/>
      <protection/>
    </xf>
    <xf numFmtId="0" fontId="14" fillId="33" borderId="13" xfId="0" applyFont="1" applyFill="1" applyBorder="1" applyAlignment="1" applyProtection="1">
      <alignment horizontal="left" vertical="center"/>
      <protection/>
    </xf>
    <xf numFmtId="0" fontId="14" fillId="33" borderId="0" xfId="0" applyFont="1" applyFill="1" applyBorder="1" applyAlignment="1" applyProtection="1">
      <alignment horizontal="left" vertical="center"/>
      <protection/>
    </xf>
    <xf numFmtId="0" fontId="14" fillId="33" borderId="18" xfId="0" applyFont="1" applyFill="1" applyBorder="1" applyAlignment="1" applyProtection="1">
      <alignment horizontal="left" vertical="center"/>
      <protection/>
    </xf>
    <xf numFmtId="0" fontId="14" fillId="33" borderId="12" xfId="0" applyFont="1" applyFill="1" applyBorder="1" applyAlignment="1" applyProtection="1">
      <alignment horizontal="left" vertical="center"/>
      <protection/>
    </xf>
    <xf numFmtId="0" fontId="43" fillId="33" borderId="12" xfId="0" applyFont="1" applyFill="1" applyBorder="1" applyAlignment="1" applyProtection="1">
      <alignment horizontal="center"/>
      <protection/>
    </xf>
    <xf numFmtId="0" fontId="43" fillId="33" borderId="20" xfId="0" applyFont="1" applyFill="1" applyBorder="1" applyAlignment="1" applyProtection="1">
      <alignment horizontal="center"/>
      <protection/>
    </xf>
    <xf numFmtId="49" fontId="3" fillId="0" borderId="107" xfId="0" applyNumberFormat="1" applyFont="1" applyFill="1" applyBorder="1" applyAlignment="1" applyProtection="1">
      <alignment horizontal="center"/>
      <protection locked="0"/>
    </xf>
    <xf numFmtId="49" fontId="3" fillId="0" borderId="54" xfId="0" applyNumberFormat="1" applyFont="1" applyFill="1" applyBorder="1" applyAlignment="1" applyProtection="1">
      <alignment horizontal="center"/>
      <protection locked="0"/>
    </xf>
    <xf numFmtId="0" fontId="45" fillId="33" borderId="18" xfId="0" applyFont="1" applyFill="1" applyBorder="1" applyAlignment="1" applyProtection="1">
      <alignment horizontal="left" vertical="center" wrapText="1"/>
      <protection/>
    </xf>
    <xf numFmtId="0" fontId="45" fillId="33" borderId="12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33">
    <dxf>
      <font>
        <name val="Cambria"/>
        <color theme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name val="Cambria"/>
        <color theme="0"/>
      </font>
      <fill>
        <patternFill>
          <bgColor indexed="1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b/>
        <i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sterdam.ch/" TargetMode="Externa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2</xdr:row>
      <xdr:rowOff>19050</xdr:rowOff>
    </xdr:from>
    <xdr:ext cx="1295400" cy="238125"/>
    <xdr:sp fLocksText="0">
      <xdr:nvSpPr>
        <xdr:cNvPr id="1" name="Text Box 6">
          <a:hlinkClick r:id="rId1"/>
        </xdr:cNvPr>
        <xdr:cNvSpPr txBox="1">
          <a:spLocks noChangeArrowheads="1"/>
        </xdr:cNvSpPr>
      </xdr:nvSpPr>
      <xdr:spPr>
        <a:xfrm>
          <a:off x="1857375" y="609600"/>
          <a:ext cx="1295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www.misterdam.ch
</a:t>
          </a:r>
        </a:p>
      </xdr:txBody>
    </xdr:sp>
    <xdr:clientData/>
  </xdr:oneCellAnchor>
  <xdr:twoCellAnchor>
    <xdr:from>
      <xdr:col>17</xdr:col>
      <xdr:colOff>76200</xdr:colOff>
      <xdr:row>23</xdr:row>
      <xdr:rowOff>0</xdr:rowOff>
    </xdr:from>
    <xdr:to>
      <xdr:col>17</xdr:col>
      <xdr:colOff>352425</xdr:colOff>
      <xdr:row>23</xdr:row>
      <xdr:rowOff>152400</xdr:rowOff>
    </xdr:to>
    <xdr:sp>
      <xdr:nvSpPr>
        <xdr:cNvPr id="2" name="Flèche droite 55"/>
        <xdr:cNvSpPr>
          <a:spLocks/>
        </xdr:cNvSpPr>
      </xdr:nvSpPr>
      <xdr:spPr>
        <a:xfrm>
          <a:off x="7191375" y="4162425"/>
          <a:ext cx="276225" cy="152400"/>
        </a:xfrm>
        <a:prstGeom prst="rightArrow">
          <a:avLst>
            <a:gd name="adj" fmla="val 224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485775</xdr:colOff>
      <xdr:row>23</xdr:row>
      <xdr:rowOff>9525</xdr:rowOff>
    </xdr:from>
    <xdr:to>
      <xdr:col>21</xdr:col>
      <xdr:colOff>762000</xdr:colOff>
      <xdr:row>24</xdr:row>
      <xdr:rowOff>0</xdr:rowOff>
    </xdr:to>
    <xdr:sp>
      <xdr:nvSpPr>
        <xdr:cNvPr id="3" name="Flèche droite 56"/>
        <xdr:cNvSpPr>
          <a:spLocks/>
        </xdr:cNvSpPr>
      </xdr:nvSpPr>
      <xdr:spPr>
        <a:xfrm rot="10800000">
          <a:off x="9344025" y="4171950"/>
          <a:ext cx="276225" cy="152400"/>
        </a:xfrm>
        <a:prstGeom prst="rightArrow">
          <a:avLst>
            <a:gd name="adj" fmla="val 224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0</xdr:row>
      <xdr:rowOff>123825</xdr:rowOff>
    </xdr:from>
    <xdr:to>
      <xdr:col>3</xdr:col>
      <xdr:colOff>771525</xdr:colOff>
      <xdr:row>9</xdr:row>
      <xdr:rowOff>152400</xdr:rowOff>
    </xdr:to>
    <xdr:pic>
      <xdr:nvPicPr>
        <xdr:cNvPr id="4" name="Imag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23825"/>
          <a:ext cx="151447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dmexcel.com/facau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ticles"/>
      <sheetName val="Remises"/>
      <sheetName val="Liste des clients"/>
      <sheetName val="Facture"/>
    </sheetNames>
    <sheetDataSet>
      <sheetData sheetId="0">
        <row r="2">
          <cell r="A2">
            <v>1</v>
          </cell>
          <cell r="B2" t="str">
            <v>Disque dur</v>
          </cell>
          <cell r="C2">
            <v>2000</v>
          </cell>
        </row>
        <row r="3">
          <cell r="A3">
            <v>2</v>
          </cell>
          <cell r="B3" t="str">
            <v>Lecteur de disquette</v>
          </cell>
          <cell r="C3">
            <v>300</v>
          </cell>
        </row>
        <row r="4">
          <cell r="A4">
            <v>3</v>
          </cell>
          <cell r="B4" t="str">
            <v>souris</v>
          </cell>
          <cell r="C4">
            <v>100</v>
          </cell>
        </row>
        <row r="5">
          <cell r="A5">
            <v>4</v>
          </cell>
          <cell r="B5" t="str">
            <v>clavier</v>
          </cell>
          <cell r="C5">
            <v>250</v>
          </cell>
        </row>
        <row r="6">
          <cell r="A6">
            <v>5</v>
          </cell>
          <cell r="B6" t="str">
            <v>Alimentation</v>
          </cell>
          <cell r="C6">
            <v>500</v>
          </cell>
        </row>
        <row r="7">
          <cell r="A7">
            <v>6</v>
          </cell>
          <cell r="B7" t="str">
            <v>boitier</v>
          </cell>
          <cell r="C7">
            <v>500</v>
          </cell>
        </row>
        <row r="8">
          <cell r="A8">
            <v>7</v>
          </cell>
          <cell r="B8" t="str">
            <v>écran</v>
          </cell>
          <cell r="C8">
            <v>1700</v>
          </cell>
        </row>
      </sheetData>
      <sheetData sheetId="1">
        <row r="2">
          <cell r="A2" t="str">
            <v>client de passage</v>
          </cell>
          <cell r="B2">
            <v>0</v>
          </cell>
        </row>
        <row r="3">
          <cell r="A3" t="str">
            <v>Client régulier</v>
          </cell>
          <cell r="B3">
            <v>0.05</v>
          </cell>
        </row>
        <row r="4">
          <cell r="A4" t="str">
            <v>client important</v>
          </cell>
          <cell r="B4">
            <v>0.07</v>
          </cell>
        </row>
        <row r="5">
          <cell r="A5" t="str">
            <v>Grossiste</v>
          </cell>
          <cell r="B5">
            <v>0.1</v>
          </cell>
        </row>
        <row r="6">
          <cell r="A6" t="str">
            <v>Très gros clients</v>
          </cell>
          <cell r="B6">
            <v>0.12</v>
          </cell>
        </row>
        <row r="7">
          <cell r="A7" t="str">
            <v>remise exceptionnelle</v>
          </cell>
          <cell r="B7">
            <v>0.15</v>
          </cell>
        </row>
      </sheetData>
      <sheetData sheetId="2">
        <row r="2">
          <cell r="A2" t="str">
            <v>DURANDI</v>
          </cell>
          <cell r="B2" t="str">
            <v>Rue pavel</v>
          </cell>
          <cell r="C2">
            <v>75000</v>
          </cell>
          <cell r="D2" t="str">
            <v>PARIS</v>
          </cell>
        </row>
        <row r="3">
          <cell r="A3" t="str">
            <v>POLI</v>
          </cell>
          <cell r="B3" t="str">
            <v>7 rue des aviateurs</v>
          </cell>
          <cell r="C3">
            <v>5000</v>
          </cell>
          <cell r="D3" t="str">
            <v>GAP</v>
          </cell>
        </row>
        <row r="4">
          <cell r="A4" t="str">
            <v>JENVAL</v>
          </cell>
          <cell r="B4" t="str">
            <v>25 quai des docks</v>
          </cell>
          <cell r="C4">
            <v>6000</v>
          </cell>
          <cell r="D4" t="str">
            <v>NICE</v>
          </cell>
        </row>
        <row r="5">
          <cell r="A5" t="str">
            <v>MARTINDA</v>
          </cell>
          <cell r="B5" t="str">
            <v>212 route des chênes</v>
          </cell>
          <cell r="C5">
            <v>6000</v>
          </cell>
          <cell r="D5" t="str">
            <v>NICE</v>
          </cell>
        </row>
        <row r="6">
          <cell r="A6" t="str">
            <v>COLIN</v>
          </cell>
          <cell r="B6" t="str">
            <v>2 rue tripide</v>
          </cell>
          <cell r="C6">
            <v>6600</v>
          </cell>
          <cell r="D6" t="str">
            <v>ANTIBES</v>
          </cell>
        </row>
        <row r="7">
          <cell r="A7" t="str">
            <v>DARDE</v>
          </cell>
          <cell r="B7" t="str">
            <v>ZI les santons</v>
          </cell>
          <cell r="C7">
            <v>4000</v>
          </cell>
          <cell r="D7" t="str">
            <v>DIGNE</v>
          </cell>
        </row>
        <row r="8">
          <cell r="A8" t="str">
            <v>CRUPS</v>
          </cell>
          <cell r="B8" t="str">
            <v>13 rue du vendredi</v>
          </cell>
          <cell r="C8">
            <v>13000</v>
          </cell>
          <cell r="D8" t="str">
            <v>MARSEILLE</v>
          </cell>
        </row>
        <row r="9">
          <cell r="A9" t="str">
            <v>KILIGE</v>
          </cell>
          <cell r="B9" t="str">
            <v>85 Avenue des bastions</v>
          </cell>
          <cell r="C9">
            <v>83000</v>
          </cell>
          <cell r="D9" t="str">
            <v>TOULON</v>
          </cell>
        </row>
        <row r="10">
          <cell r="A10" t="str">
            <v>MONATE</v>
          </cell>
          <cell r="B10" t="str">
            <v>Impasse sans soucis</v>
          </cell>
          <cell r="C10">
            <v>75000</v>
          </cell>
          <cell r="D10" t="str">
            <v>PARIS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guilles@misterdam.ch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90"/>
  <sheetViews>
    <sheetView showGridLines="0" showZeros="0" tabSelected="1" zoomScalePageLayoutView="0" workbookViewId="0" topLeftCell="A1">
      <selection activeCell="B62" sqref="B62:C62"/>
    </sheetView>
  </sheetViews>
  <sheetFormatPr defaultColWidth="11.57421875" defaultRowHeight="12.75"/>
  <cols>
    <col min="1" max="1" width="0.9921875" style="1" customWidth="1"/>
    <col min="2" max="2" width="3.00390625" style="1" customWidth="1"/>
    <col min="3" max="3" width="9.7109375" style="1" customWidth="1"/>
    <col min="4" max="4" width="13.57421875" style="1" customWidth="1"/>
    <col min="5" max="5" width="13.8515625" style="1" customWidth="1"/>
    <col min="6" max="6" width="6.00390625" style="1" customWidth="1"/>
    <col min="7" max="7" width="8.421875" style="1" customWidth="1"/>
    <col min="8" max="8" width="7.421875" style="1" customWidth="1"/>
    <col min="9" max="9" width="5.28125" style="1" customWidth="1"/>
    <col min="10" max="10" width="1.1484375" style="1" customWidth="1"/>
    <col min="11" max="11" width="6.28125" style="4" customWidth="1"/>
    <col min="12" max="12" width="7.00390625" style="5" customWidth="1"/>
    <col min="13" max="13" width="4.57421875" style="5" hidden="1" customWidth="1"/>
    <col min="14" max="14" width="11.7109375" style="4" customWidth="1"/>
    <col min="15" max="15" width="3.8515625" style="1" hidden="1" customWidth="1"/>
    <col min="16" max="16" width="11.7109375" style="4" customWidth="1"/>
    <col min="17" max="17" width="0.5625" style="1" customWidth="1"/>
    <col min="18" max="18" width="12.7109375" style="1" customWidth="1"/>
    <col min="19" max="19" width="3.7109375" style="1" hidden="1" customWidth="1"/>
    <col min="20" max="20" width="5.7109375" style="6" customWidth="1"/>
    <col min="21" max="21" width="7.7109375" style="6" customWidth="1"/>
    <col min="22" max="22" width="12.7109375" style="7" customWidth="1"/>
    <col min="23" max="23" width="0.9921875" style="1" hidden="1" customWidth="1"/>
    <col min="24" max="24" width="3.28125" style="1" hidden="1" customWidth="1"/>
    <col min="25" max="25" width="6.7109375" style="5" hidden="1" customWidth="1"/>
    <col min="26" max="26" width="4.7109375" style="5" hidden="1" customWidth="1"/>
    <col min="27" max="27" width="4.57421875" style="1" customWidth="1"/>
    <col min="28" max="28" width="11.57421875" style="1" customWidth="1"/>
    <col min="29" max="16384" width="11.57421875" style="1" customWidth="1"/>
  </cols>
  <sheetData>
    <row r="1" spans="5:14" ht="27">
      <c r="E1" s="337" t="s">
        <v>93</v>
      </c>
      <c r="F1" s="337"/>
      <c r="G1" s="337"/>
      <c r="H1" s="337"/>
      <c r="I1" s="337"/>
      <c r="J1" s="337"/>
      <c r="K1" s="337"/>
      <c r="L1" s="337"/>
      <c r="M1" s="121"/>
      <c r="N1" s="192" t="s">
        <v>39</v>
      </c>
    </row>
    <row r="2" spans="5:14" ht="19.5" customHeight="1" thickBot="1">
      <c r="E2" s="122" t="s">
        <v>92</v>
      </c>
      <c r="F2" s="121"/>
      <c r="G2" s="121"/>
      <c r="H2" s="121"/>
      <c r="I2" s="121"/>
      <c r="J2" s="121"/>
      <c r="K2" s="121"/>
      <c r="L2" s="121"/>
      <c r="M2" s="121"/>
      <c r="N2" s="191" t="s">
        <v>40</v>
      </c>
    </row>
    <row r="3" spans="6:22" s="115" customFormat="1" ht="28.5" customHeight="1" thickBot="1">
      <c r="F3" s="122"/>
      <c r="G3" s="122"/>
      <c r="H3" s="122"/>
      <c r="I3" s="122"/>
      <c r="J3" s="122"/>
      <c r="K3" s="122"/>
      <c r="L3" s="122"/>
      <c r="N3" s="342" t="s">
        <v>69</v>
      </c>
      <c r="O3" s="343"/>
      <c r="P3" s="343"/>
      <c r="Q3" s="126"/>
      <c r="R3" s="353" t="s">
        <v>81</v>
      </c>
      <c r="S3" s="354"/>
      <c r="T3" s="354"/>
      <c r="U3" s="354"/>
      <c r="V3" s="355"/>
    </row>
    <row r="4" spans="5:22" s="123" customFormat="1" ht="6.75" customHeight="1" thickBot="1">
      <c r="E4" s="127"/>
      <c r="F4" s="128"/>
      <c r="G4" s="128"/>
      <c r="H4" s="128"/>
      <c r="I4" s="128"/>
      <c r="M4" s="124"/>
      <c r="N4" s="125"/>
      <c r="O4" s="125"/>
      <c r="P4" s="125"/>
      <c r="Q4" s="125"/>
      <c r="R4" s="125"/>
      <c r="S4" s="125"/>
      <c r="T4" s="125"/>
      <c r="U4" s="125"/>
      <c r="V4" s="125"/>
    </row>
    <row r="5" spans="5:22" ht="12.75" customHeight="1">
      <c r="E5" s="130" t="s">
        <v>66</v>
      </c>
      <c r="F5" s="128"/>
      <c r="G5" s="128"/>
      <c r="H5" s="128"/>
      <c r="I5" s="128"/>
      <c r="N5" s="194">
        <f aca="true" t="shared" si="0" ref="N5:N10">P5</f>
        <v>45478</v>
      </c>
      <c r="O5" s="116"/>
      <c r="P5" s="344">
        <v>45478</v>
      </c>
      <c r="Q5" s="344"/>
      <c r="R5" s="351" t="s">
        <v>82</v>
      </c>
      <c r="S5" s="351"/>
      <c r="T5" s="351"/>
      <c r="U5" s="351"/>
      <c r="V5" s="352"/>
    </row>
    <row r="6" spans="5:22" s="132" customFormat="1" ht="12.75" customHeight="1">
      <c r="E6" s="338" t="s">
        <v>90</v>
      </c>
      <c r="F6" s="338"/>
      <c r="G6" s="338"/>
      <c r="H6" s="338"/>
      <c r="I6" s="338"/>
      <c r="J6" s="338"/>
      <c r="K6" s="338"/>
      <c r="N6" s="195">
        <f t="shared" si="0"/>
        <v>45479</v>
      </c>
      <c r="O6" s="146"/>
      <c r="P6" s="339">
        <v>45479</v>
      </c>
      <c r="Q6" s="339"/>
      <c r="R6" s="340" t="s">
        <v>83</v>
      </c>
      <c r="S6" s="340"/>
      <c r="T6" s="340"/>
      <c r="U6" s="340"/>
      <c r="V6" s="341"/>
    </row>
    <row r="7" spans="5:22" s="132" customFormat="1" ht="12.75">
      <c r="E7" s="244" t="s">
        <v>91</v>
      </c>
      <c r="F7" s="56"/>
      <c r="G7" s="56"/>
      <c r="H7" s="56"/>
      <c r="I7" s="56"/>
      <c r="J7" s="56"/>
      <c r="K7" s="133"/>
      <c r="N7" s="195">
        <f t="shared" si="0"/>
        <v>45479</v>
      </c>
      <c r="O7" s="146"/>
      <c r="P7" s="339">
        <v>45479</v>
      </c>
      <c r="Q7" s="339"/>
      <c r="R7" s="340" t="s">
        <v>84</v>
      </c>
      <c r="S7" s="340"/>
      <c r="T7" s="340"/>
      <c r="U7" s="340"/>
      <c r="V7" s="341"/>
    </row>
    <row r="8" spans="5:22" s="132" customFormat="1" ht="12.75">
      <c r="E8" s="135"/>
      <c r="K8" s="147"/>
      <c r="N8" s="195">
        <f t="shared" si="0"/>
        <v>45483</v>
      </c>
      <c r="O8" s="146"/>
      <c r="P8" s="339">
        <v>45483</v>
      </c>
      <c r="Q8" s="339"/>
      <c r="R8" s="340" t="s">
        <v>82</v>
      </c>
      <c r="S8" s="340"/>
      <c r="T8" s="340"/>
      <c r="U8" s="340"/>
      <c r="V8" s="341"/>
    </row>
    <row r="9" spans="5:22" s="132" customFormat="1" ht="12.75">
      <c r="E9" s="134"/>
      <c r="K9" s="147"/>
      <c r="N9" s="195">
        <f t="shared" si="0"/>
        <v>45485</v>
      </c>
      <c r="O9" s="146"/>
      <c r="P9" s="339">
        <v>45485</v>
      </c>
      <c r="Q9" s="339"/>
      <c r="R9" s="340" t="s">
        <v>83</v>
      </c>
      <c r="S9" s="340"/>
      <c r="T9" s="340"/>
      <c r="U9" s="340"/>
      <c r="V9" s="341"/>
    </row>
    <row r="10" spans="2:22" ht="14.25" customHeight="1" thickBot="1">
      <c r="B10" s="123"/>
      <c r="C10" s="123"/>
      <c r="D10" s="123"/>
      <c r="E10" s="131"/>
      <c r="F10" s="123"/>
      <c r="G10" s="123"/>
      <c r="H10" s="123"/>
      <c r="I10" s="123"/>
      <c r="N10" s="196">
        <f t="shared" si="0"/>
        <v>45486</v>
      </c>
      <c r="O10" s="148"/>
      <c r="P10" s="336">
        <v>45486</v>
      </c>
      <c r="Q10" s="336"/>
      <c r="R10" s="368" t="s">
        <v>89</v>
      </c>
      <c r="S10" s="369"/>
      <c r="T10" s="369"/>
      <c r="U10" s="369"/>
      <c r="V10" s="370"/>
    </row>
    <row r="11" spans="2:9" ht="13.5" customHeight="1" thickBot="1">
      <c r="B11" s="123"/>
      <c r="C11" s="123"/>
      <c r="D11" s="123"/>
      <c r="E11" s="123"/>
      <c r="F11" s="123"/>
      <c r="G11" s="123"/>
      <c r="H11" s="123"/>
      <c r="I11" s="123"/>
    </row>
    <row r="12" spans="2:22" ht="12.75" customHeight="1">
      <c r="B12" s="123"/>
      <c r="C12" s="123"/>
      <c r="D12" s="123"/>
      <c r="E12" s="129" t="s">
        <v>47</v>
      </c>
      <c r="F12" s="201" t="s">
        <v>94</v>
      </c>
      <c r="G12" s="123"/>
      <c r="H12" s="123"/>
      <c r="I12" s="123"/>
      <c r="K12" s="345" t="s">
        <v>27</v>
      </c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7"/>
    </row>
    <row r="13" spans="2:22" ht="12.75" customHeight="1" thickBot="1">
      <c r="B13" s="123"/>
      <c r="C13" s="123"/>
      <c r="D13" s="123"/>
      <c r="K13" s="348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50"/>
    </row>
    <row r="14" spans="2:22" ht="13.5" customHeight="1">
      <c r="B14" s="17"/>
      <c r="C14" s="18"/>
      <c r="D14" s="316" t="str">
        <f>IF(OR(E16="",E17="",E18="",E21="",E22="",E23="",E25=""),"Remplir TOUTES les cases en jaune, merci !","")</f>
        <v>Remplir TOUTES les cases en jaune, merci !</v>
      </c>
      <c r="E14" s="316"/>
      <c r="F14" s="316"/>
      <c r="G14" s="316"/>
      <c r="H14" s="316"/>
      <c r="I14" s="317"/>
      <c r="K14" s="13" t="s">
        <v>25</v>
      </c>
      <c r="L14" s="14"/>
      <c r="M14" s="14"/>
      <c r="N14" s="15"/>
      <c r="O14" s="9"/>
      <c r="P14" s="15"/>
      <c r="Q14" s="9"/>
      <c r="R14" s="356">
        <f>IF(SUM(T48,T64,T78)=0,"",SUM(T48,T64,T78))</f>
      </c>
      <c r="S14" s="357"/>
      <c r="T14" s="357"/>
      <c r="U14" s="358"/>
      <c r="V14" s="16"/>
    </row>
    <row r="15" spans="2:22" ht="12.75">
      <c r="B15" s="31"/>
      <c r="C15" s="9"/>
      <c r="D15" s="318"/>
      <c r="E15" s="318"/>
      <c r="F15" s="318"/>
      <c r="G15" s="318"/>
      <c r="H15" s="318"/>
      <c r="I15" s="319"/>
      <c r="K15" s="13" t="s">
        <v>26</v>
      </c>
      <c r="L15" s="14"/>
      <c r="M15" s="14"/>
      <c r="N15" s="15"/>
      <c r="O15" s="9"/>
      <c r="P15" s="15"/>
      <c r="Q15" s="9"/>
      <c r="R15" s="199">
        <f>IF(R14="","",ROUNDUP(R14/20,0))</f>
      </c>
      <c r="S15" s="200"/>
      <c r="T15" s="362">
        <f>IF(R14="","",(R15*15))</f>
      </c>
      <c r="U15" s="363"/>
      <c r="V15" s="16"/>
    </row>
    <row r="16" spans="2:22" ht="12.75">
      <c r="B16" s="19" t="s">
        <v>41</v>
      </c>
      <c r="C16" s="20"/>
      <c r="D16" s="20"/>
      <c r="E16" s="329"/>
      <c r="F16" s="330"/>
      <c r="G16" s="330"/>
      <c r="H16" s="331"/>
      <c r="I16" s="21"/>
      <c r="J16" s="2"/>
      <c r="K16" s="22" t="s">
        <v>44</v>
      </c>
      <c r="L16" s="14"/>
      <c r="M16" s="14"/>
      <c r="N16" s="15"/>
      <c r="O16" s="9"/>
      <c r="P16" s="15"/>
      <c r="Q16" s="9"/>
      <c r="R16" s="359">
        <f>V31</f>
      </c>
      <c r="S16" s="360"/>
      <c r="T16" s="360"/>
      <c r="U16" s="361"/>
      <c r="V16" s="16"/>
    </row>
    <row r="17" spans="2:22" ht="12.75" customHeight="1" thickBot="1">
      <c r="B17" s="23"/>
      <c r="C17" s="85" t="s">
        <v>23</v>
      </c>
      <c r="D17" s="85"/>
      <c r="E17" s="329"/>
      <c r="F17" s="330"/>
      <c r="G17" s="330"/>
      <c r="H17" s="331"/>
      <c r="I17" s="21"/>
      <c r="J17" s="2"/>
      <c r="K17" s="228"/>
      <c r="L17" s="227"/>
      <c r="M17" s="24"/>
      <c r="N17" s="11"/>
      <c r="O17" s="10"/>
      <c r="P17" s="11"/>
      <c r="Q17" s="10"/>
      <c r="R17" s="10"/>
      <c r="S17" s="10"/>
      <c r="T17" s="12"/>
      <c r="U17" s="12"/>
      <c r="V17" s="210"/>
    </row>
    <row r="18" spans="2:22" ht="12.75" customHeight="1">
      <c r="B18" s="25"/>
      <c r="C18" s="384" t="s">
        <v>76</v>
      </c>
      <c r="D18" s="385"/>
      <c r="E18" s="373"/>
      <c r="F18" s="374"/>
      <c r="G18" s="374"/>
      <c r="H18" s="375"/>
      <c r="I18" s="21"/>
      <c r="J18" s="2"/>
      <c r="K18" s="365" t="s">
        <v>70</v>
      </c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7"/>
    </row>
    <row r="19" spans="2:25" ht="12.75">
      <c r="B19" s="19"/>
      <c r="C19" s="385"/>
      <c r="D19" s="385"/>
      <c r="E19" s="379"/>
      <c r="F19" s="380"/>
      <c r="G19" s="380"/>
      <c r="H19" s="381"/>
      <c r="I19" s="21"/>
      <c r="J19" s="2"/>
      <c r="K19" s="332">
        <f>P5</f>
        <v>45478</v>
      </c>
      <c r="L19" s="322"/>
      <c r="M19" s="119"/>
      <c r="N19" s="197" t="s">
        <v>45</v>
      </c>
      <c r="O19" s="119"/>
      <c r="P19" s="197" t="s">
        <v>46</v>
      </c>
      <c r="Q19" s="197"/>
      <c r="R19" s="321">
        <f>P9</f>
        <v>45485</v>
      </c>
      <c r="S19" s="322"/>
      <c r="T19" s="364" t="s">
        <v>45</v>
      </c>
      <c r="U19" s="364"/>
      <c r="V19" s="209" t="s">
        <v>46</v>
      </c>
      <c r="Y19" s="27" t="s">
        <v>5</v>
      </c>
    </row>
    <row r="20" spans="2:28" ht="12.75">
      <c r="B20" s="19" t="s">
        <v>24</v>
      </c>
      <c r="C20" s="26"/>
      <c r="D20" s="26"/>
      <c r="E20" s="223"/>
      <c r="F20" s="224"/>
      <c r="G20" s="224"/>
      <c r="H20" s="224"/>
      <c r="I20" s="21"/>
      <c r="J20" s="2"/>
      <c r="K20" s="193" t="str">
        <f>R5</f>
        <v>17h.00 - 20h.00</v>
      </c>
      <c r="L20" s="14"/>
      <c r="M20" s="14"/>
      <c r="N20" s="243"/>
      <c r="O20" s="198"/>
      <c r="P20" s="243"/>
      <c r="Q20" s="240"/>
      <c r="R20" s="193" t="str">
        <f>R9</f>
        <v>15h.00 - 20h.00</v>
      </c>
      <c r="S20" s="14"/>
      <c r="T20" s="323"/>
      <c r="U20" s="324"/>
      <c r="V20" s="243"/>
      <c r="Y20" s="27" t="s">
        <v>6</v>
      </c>
      <c r="AB20" s="242"/>
    </row>
    <row r="21" spans="2:24" ht="12.75">
      <c r="B21" s="25"/>
      <c r="C21" s="28" t="s">
        <v>21</v>
      </c>
      <c r="D21" s="26"/>
      <c r="E21" s="376"/>
      <c r="F21" s="377"/>
      <c r="G21" s="377"/>
      <c r="H21" s="378"/>
      <c r="I21" s="21"/>
      <c r="J21" s="2"/>
      <c r="K21" s="332">
        <f>P8</f>
        <v>45483</v>
      </c>
      <c r="L21" s="322"/>
      <c r="M21" s="14"/>
      <c r="N21" s="119"/>
      <c r="O21" s="119"/>
      <c r="P21" s="119"/>
      <c r="Q21" s="119"/>
      <c r="R21" s="321">
        <f>P10</f>
        <v>45486</v>
      </c>
      <c r="S21" s="322"/>
      <c r="T21" s="197"/>
      <c r="U21" s="197"/>
      <c r="V21" s="211"/>
      <c r="W21" s="2"/>
      <c r="X21" s="29"/>
    </row>
    <row r="22" spans="2:25" ht="13.5" thickBot="1">
      <c r="B22" s="25"/>
      <c r="C22" s="28" t="s">
        <v>0</v>
      </c>
      <c r="D22" s="26"/>
      <c r="E22" s="376"/>
      <c r="F22" s="377"/>
      <c r="G22" s="377"/>
      <c r="H22" s="378"/>
      <c r="I22" s="21"/>
      <c r="J22" s="2"/>
      <c r="K22" s="193" t="str">
        <f>R8</f>
        <v>17h.00 - 20h.00</v>
      </c>
      <c r="L22" s="14"/>
      <c r="M22" s="14"/>
      <c r="N22" s="243"/>
      <c r="O22" s="198"/>
      <c r="P22" s="243"/>
      <c r="Q22" s="240"/>
      <c r="R22" s="241" t="str">
        <f>R10</f>
        <v>08h.30 - 12h.00</v>
      </c>
      <c r="S22" s="24"/>
      <c r="T22" s="323"/>
      <c r="U22" s="324"/>
      <c r="V22" s="243"/>
      <c r="W22" s="2"/>
      <c r="X22" s="29"/>
      <c r="Y22" s="27" t="s">
        <v>7</v>
      </c>
    </row>
    <row r="23" spans="2:25" ht="12.75" customHeight="1">
      <c r="B23" s="25"/>
      <c r="C23" s="28" t="s">
        <v>23</v>
      </c>
      <c r="D23" s="26"/>
      <c r="E23" s="376"/>
      <c r="F23" s="377"/>
      <c r="G23" s="377"/>
      <c r="H23" s="378"/>
      <c r="I23" s="30"/>
      <c r="J23" s="2"/>
      <c r="K23" s="332">
        <f>P7</f>
        <v>45479</v>
      </c>
      <c r="L23" s="322"/>
      <c r="M23" s="14"/>
      <c r="N23" s="119"/>
      <c r="O23" s="119"/>
      <c r="P23" s="235"/>
      <c r="Q23" s="173"/>
      <c r="R23" s="325" t="s">
        <v>78</v>
      </c>
      <c r="S23" s="325"/>
      <c r="T23" s="325"/>
      <c r="U23" s="325"/>
      <c r="V23" s="326"/>
      <c r="W23" s="2"/>
      <c r="X23" s="29"/>
      <c r="Y23" s="27" t="s">
        <v>8</v>
      </c>
    </row>
    <row r="24" spans="2:25" ht="12.75">
      <c r="B24" s="25"/>
      <c r="C24" s="28" t="s">
        <v>22</v>
      </c>
      <c r="D24" s="26"/>
      <c r="E24" s="225"/>
      <c r="F24" s="226" t="s">
        <v>29</v>
      </c>
      <c r="G24" s="373"/>
      <c r="H24" s="375"/>
      <c r="I24" s="21"/>
      <c r="J24" s="2"/>
      <c r="K24" s="193" t="s">
        <v>57</v>
      </c>
      <c r="L24" s="14"/>
      <c r="M24" s="14"/>
      <c r="N24" s="243"/>
      <c r="O24" s="198"/>
      <c r="P24" s="243"/>
      <c r="Q24" s="172"/>
      <c r="R24" s="325"/>
      <c r="S24" s="325"/>
      <c r="T24" s="325"/>
      <c r="U24" s="325"/>
      <c r="V24" s="326"/>
      <c r="W24" s="2"/>
      <c r="X24" s="29"/>
      <c r="Y24" s="27" t="s">
        <v>9</v>
      </c>
    </row>
    <row r="25" spans="2:25" ht="12.75" customHeight="1">
      <c r="B25" s="31"/>
      <c r="C25" s="28" t="s">
        <v>1</v>
      </c>
      <c r="D25" s="9"/>
      <c r="E25" s="333"/>
      <c r="F25" s="334"/>
      <c r="G25" s="334"/>
      <c r="H25" s="335"/>
      <c r="I25" s="21"/>
      <c r="J25" s="2"/>
      <c r="K25" s="193" t="s">
        <v>67</v>
      </c>
      <c r="L25" s="232"/>
      <c r="M25" s="212"/>
      <c r="N25" s="243"/>
      <c r="O25" s="198"/>
      <c r="P25" s="243"/>
      <c r="Q25" s="230"/>
      <c r="R25" s="325"/>
      <c r="S25" s="325"/>
      <c r="T25" s="325"/>
      <c r="U25" s="325"/>
      <c r="V25" s="326"/>
      <c r="W25" s="2"/>
      <c r="X25" s="29"/>
      <c r="Y25" s="27"/>
    </row>
    <row r="26" spans="2:24" ht="13.5" thickBot="1">
      <c r="B26" s="32"/>
      <c r="C26" s="120"/>
      <c r="D26" s="399">
        <f>IF(OR(E16="",E17="",E18="",E21="",E22="",E23="",E25=""),"","Merci de contrôler l'exactitude des données !")</f>
      </c>
      <c r="E26" s="399"/>
      <c r="F26" s="399"/>
      <c r="G26" s="399"/>
      <c r="H26" s="399"/>
      <c r="I26" s="400"/>
      <c r="K26" s="233"/>
      <c r="L26" s="234"/>
      <c r="M26" s="213"/>
      <c r="N26" s="231"/>
      <c r="O26" s="231"/>
      <c r="P26" s="236"/>
      <c r="Q26" s="231"/>
      <c r="R26" s="327"/>
      <c r="S26" s="327"/>
      <c r="T26" s="327"/>
      <c r="U26" s="327"/>
      <c r="V26" s="328"/>
      <c r="W26" s="2"/>
      <c r="X26" s="214"/>
    </row>
    <row r="27" ht="7.5" customHeight="1" thickBot="1"/>
    <row r="28" spans="2:22" ht="33.75" customHeight="1">
      <c r="B28" s="393" t="s">
        <v>32</v>
      </c>
      <c r="C28" s="394"/>
      <c r="D28" s="394"/>
      <c r="E28" s="386" t="s">
        <v>77</v>
      </c>
      <c r="F28" s="386"/>
      <c r="G28" s="386"/>
      <c r="H28" s="387"/>
      <c r="I28" s="392" t="s">
        <v>10</v>
      </c>
      <c r="J28" s="253"/>
      <c r="K28" s="281" t="s">
        <v>75</v>
      </c>
      <c r="L28" s="282"/>
      <c r="M28" s="49"/>
      <c r="N28" s="149" t="s">
        <v>68</v>
      </c>
      <c r="O28" s="90" t="s">
        <v>16</v>
      </c>
      <c r="P28" s="247" t="s">
        <v>37</v>
      </c>
      <c r="Q28" s="280"/>
      <c r="R28" s="247" t="s">
        <v>62</v>
      </c>
      <c r="S28" s="248"/>
      <c r="T28" s="265" t="s">
        <v>38</v>
      </c>
      <c r="U28" s="266"/>
      <c r="V28" s="269" t="s">
        <v>43</v>
      </c>
    </row>
    <row r="29" spans="2:22" ht="12.75">
      <c r="B29" s="395"/>
      <c r="C29" s="396"/>
      <c r="D29" s="396"/>
      <c r="E29" s="388"/>
      <c r="F29" s="388"/>
      <c r="G29" s="388"/>
      <c r="H29" s="389"/>
      <c r="I29" s="153"/>
      <c r="J29" s="106"/>
      <c r="K29" s="292">
        <v>5</v>
      </c>
      <c r="L29" s="293"/>
      <c r="M29" s="107"/>
      <c r="N29" s="181" t="s">
        <v>60</v>
      </c>
      <c r="O29" s="109"/>
      <c r="P29" s="181" t="s">
        <v>59</v>
      </c>
      <c r="Q29" s="2"/>
      <c r="R29" s="181" t="s">
        <v>61</v>
      </c>
      <c r="S29" s="158"/>
      <c r="T29" s="267"/>
      <c r="U29" s="268"/>
      <c r="V29" s="270"/>
    </row>
    <row r="30" spans="2:22" s="91" customFormat="1" ht="21" customHeight="1" thickBot="1">
      <c r="B30" s="397"/>
      <c r="C30" s="398"/>
      <c r="D30" s="398"/>
      <c r="E30" s="390"/>
      <c r="F30" s="390"/>
      <c r="G30" s="390"/>
      <c r="H30" s="391"/>
      <c r="I30" s="371" t="s">
        <v>88</v>
      </c>
      <c r="J30" s="372"/>
      <c r="K30" s="276" t="s">
        <v>63</v>
      </c>
      <c r="L30" s="291"/>
      <c r="M30" s="111"/>
      <c r="N30" s="174">
        <v>19</v>
      </c>
      <c r="O30" s="110"/>
      <c r="P30" s="174">
        <v>18</v>
      </c>
      <c r="Q30" s="174"/>
      <c r="R30" s="174">
        <v>20</v>
      </c>
      <c r="S30" s="156">
        <v>6</v>
      </c>
      <c r="T30" s="276" t="s">
        <v>51</v>
      </c>
      <c r="U30" s="277"/>
      <c r="V30" s="190" t="s">
        <v>31</v>
      </c>
    </row>
    <row r="31" spans="2:22" ht="15.75" customHeight="1" thickBot="1">
      <c r="B31" s="237"/>
      <c r="C31" s="18"/>
      <c r="D31" s="18"/>
      <c r="E31" s="98"/>
      <c r="F31" s="114"/>
      <c r="G31" s="114"/>
      <c r="H31" s="238" t="s">
        <v>34</v>
      </c>
      <c r="I31" s="185"/>
      <c r="J31" s="186"/>
      <c r="K31" s="137"/>
      <c r="L31" s="139" t="str">
        <f>IF(K31&gt;2,"Max 2!!","passe(s)")</f>
        <v>passe(s)</v>
      </c>
      <c r="M31" s="140">
        <f>IF(K31&gt;3,0,K31)</f>
        <v>0</v>
      </c>
      <c r="N31" s="187"/>
      <c r="O31" s="188" t="b">
        <v>0</v>
      </c>
      <c r="P31" s="166"/>
      <c r="Q31" s="188" t="b">
        <v>0</v>
      </c>
      <c r="R31" s="166"/>
      <c r="S31" s="188" t="b">
        <v>0</v>
      </c>
      <c r="T31" s="245"/>
      <c r="U31" s="246"/>
      <c r="V31" s="189">
        <f>IF(K32="Erreur ! Corriger svp","",IF(SUM(V48,V64,V78)=0,"",SUM(V48,V64,V78)))</f>
      </c>
    </row>
    <row r="32" spans="2:22" ht="13.5" customHeight="1" thickBot="1">
      <c r="B32" s="382" t="s">
        <v>79</v>
      </c>
      <c r="C32" s="383"/>
      <c r="D32" s="383"/>
      <c r="E32" s="383"/>
      <c r="F32" s="383"/>
      <c r="G32" s="383"/>
      <c r="H32" s="383"/>
      <c r="I32" s="383"/>
      <c r="J32" s="383"/>
      <c r="K32" s="229">
        <f>IF(OR($L$31="Max 2!!",$M$32=TRUE),"Erreur ! Corriger svp","")</f>
      </c>
      <c r="L32" s="229"/>
      <c r="M32" s="183" t="b">
        <f>IF(OR($L$41="Max 2!!",$L$42="Max 2!!",$L$43="Max 2!!",$L$45="Max 2!!",$L$46="Max 2!!",$L$57="Max 2!!",$L$58="Max 2!!",$L$59="Max 2!!",$L$61="Max 2!!",$L$62="Max 2!!",$L$73="Max 2!!",$L$74="Max 2!!",$L$75="Max 2!!",$L$76="Max 2!!",$L$77="Max 2!!"),TRUE,FALSE)</f>
        <v>0</v>
      </c>
      <c r="N32" s="113"/>
      <c r="O32" s="143" t="b">
        <v>0</v>
      </c>
      <c r="P32" s="93"/>
      <c r="Q32" s="92"/>
      <c r="R32" s="92"/>
      <c r="S32" s="92"/>
      <c r="T32" s="154"/>
      <c r="U32" s="152" t="s">
        <v>42</v>
      </c>
      <c r="V32" s="155">
        <f>IF(K32="Erreur ! Corriger svp","",IF(SUM(U48,U64,U78)=0,"",SUM(U48,U64,U78)))</f>
      </c>
    </row>
    <row r="33" spans="2:22" ht="13.5" thickBot="1">
      <c r="B33" s="403" t="s">
        <v>80</v>
      </c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239" t="b">
        <v>0</v>
      </c>
      <c r="P33" s="11"/>
      <c r="Q33" s="10"/>
      <c r="R33" s="10"/>
      <c r="S33" s="10"/>
      <c r="T33" s="12"/>
      <c r="U33" s="151" t="s">
        <v>33</v>
      </c>
      <c r="V33" s="184">
        <f>IF(K32="Erreur ! Corriger svp","",IF(SUM(U48:V48,U64:V64,U78:V78)=0,"",SUM(U48:V48,U64:V64,U78:V78)))</f>
      </c>
    </row>
    <row r="34" ht="7.5" customHeight="1" thickBot="1"/>
    <row r="35" spans="2:22" ht="13.5" thickBot="1">
      <c r="B35" s="17"/>
      <c r="C35" s="18"/>
      <c r="D35" s="18"/>
      <c r="E35" s="18"/>
      <c r="F35" s="18"/>
      <c r="G35" s="18"/>
      <c r="H35" s="18"/>
      <c r="I35" s="18"/>
      <c r="J35" s="18"/>
      <c r="K35" s="33"/>
      <c r="L35" s="34"/>
      <c r="M35" s="34"/>
      <c r="N35" s="33"/>
      <c r="O35" s="18"/>
      <c r="P35" s="33"/>
      <c r="Q35" s="18"/>
      <c r="R35" s="18"/>
      <c r="S35" s="18"/>
      <c r="T35" s="35"/>
      <c r="U35" s="35"/>
      <c r="V35" s="36"/>
    </row>
    <row r="36" spans="2:22" ht="18.75" thickBot="1">
      <c r="B36" s="37"/>
      <c r="C36" s="84" t="s">
        <v>3</v>
      </c>
      <c r="D36" s="9"/>
      <c r="E36" s="38"/>
      <c r="F36" s="273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5"/>
      <c r="U36" s="94"/>
      <c r="V36" s="39"/>
    </row>
    <row r="37" spans="2:22" ht="15.75" thickBot="1">
      <c r="B37" s="40"/>
      <c r="C37" s="10"/>
      <c r="D37" s="10"/>
      <c r="E37" s="10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11"/>
      <c r="Q37" s="10"/>
      <c r="R37" s="42"/>
      <c r="S37" s="42"/>
      <c r="T37" s="43"/>
      <c r="U37" s="43"/>
      <c r="V37" s="44"/>
    </row>
    <row r="38" spans="2:24" ht="33.75" customHeight="1">
      <c r="B38" s="294" t="s">
        <v>65</v>
      </c>
      <c r="C38" s="295"/>
      <c r="D38" s="45" t="s">
        <v>4</v>
      </c>
      <c r="E38" s="46"/>
      <c r="F38" s="249" t="s">
        <v>72</v>
      </c>
      <c r="G38" s="48" t="s">
        <v>2</v>
      </c>
      <c r="H38" s="47" t="s">
        <v>12</v>
      </c>
      <c r="I38" s="252" t="s">
        <v>10</v>
      </c>
      <c r="J38" s="253"/>
      <c r="K38" s="281" t="s">
        <v>74</v>
      </c>
      <c r="L38" s="282"/>
      <c r="M38" s="49"/>
      <c r="N38" s="149" t="s">
        <v>68</v>
      </c>
      <c r="O38" s="164"/>
      <c r="P38" s="247" t="s">
        <v>58</v>
      </c>
      <c r="Q38" s="280"/>
      <c r="R38" s="247" t="s">
        <v>62</v>
      </c>
      <c r="S38" s="248"/>
      <c r="T38" s="257" t="s">
        <v>17</v>
      </c>
      <c r="U38" s="271" t="s">
        <v>54</v>
      </c>
      <c r="V38" s="263" t="s">
        <v>52</v>
      </c>
      <c r="W38" s="50"/>
      <c r="X38" s="50"/>
    </row>
    <row r="39" spans="2:24" ht="12.75">
      <c r="B39" s="99"/>
      <c r="C39" s="100"/>
      <c r="D39" s="101"/>
      <c r="E39" s="102"/>
      <c r="F39" s="250"/>
      <c r="G39" s="104"/>
      <c r="H39" s="103"/>
      <c r="I39" s="105"/>
      <c r="J39" s="106"/>
      <c r="K39" s="278">
        <v>5</v>
      </c>
      <c r="L39" s="279"/>
      <c r="M39" s="107"/>
      <c r="N39" s="181" t="s">
        <v>60</v>
      </c>
      <c r="O39" s="109"/>
      <c r="P39" s="181" t="s">
        <v>59</v>
      </c>
      <c r="Q39" s="157"/>
      <c r="R39" s="181" t="s">
        <v>61</v>
      </c>
      <c r="S39" s="158"/>
      <c r="T39" s="258"/>
      <c r="U39" s="272"/>
      <c r="V39" s="264"/>
      <c r="W39" s="50"/>
      <c r="X39" s="50"/>
    </row>
    <row r="40" spans="2:26" s="56" customFormat="1" ht="12" customHeight="1" thickBot="1">
      <c r="B40" s="301" t="s">
        <v>35</v>
      </c>
      <c r="C40" s="302"/>
      <c r="D40" s="303"/>
      <c r="E40" s="303"/>
      <c r="F40" s="251"/>
      <c r="G40" s="182" t="s">
        <v>64</v>
      </c>
      <c r="H40" s="51"/>
      <c r="I40" s="52"/>
      <c r="J40" s="53"/>
      <c r="K40" s="108" t="s">
        <v>36</v>
      </c>
      <c r="L40" s="144"/>
      <c r="M40" s="111">
        <v>5</v>
      </c>
      <c r="N40" s="180">
        <v>19</v>
      </c>
      <c r="O40" s="156">
        <v>8</v>
      </c>
      <c r="P40" s="180">
        <v>18</v>
      </c>
      <c r="Q40" s="156">
        <v>5</v>
      </c>
      <c r="R40" s="180">
        <v>20</v>
      </c>
      <c r="S40" s="156">
        <v>6</v>
      </c>
      <c r="T40" s="89"/>
      <c r="U40" s="160" t="s">
        <v>31</v>
      </c>
      <c r="V40" s="161" t="s">
        <v>31</v>
      </c>
      <c r="W40" s="54"/>
      <c r="X40" s="54"/>
      <c r="Y40" s="55"/>
      <c r="Z40" s="55"/>
    </row>
    <row r="41" spans="2:26" ht="12.75">
      <c r="B41" s="401"/>
      <c r="C41" s="402"/>
      <c r="D41" s="304"/>
      <c r="E41" s="305"/>
      <c r="F41" s="3"/>
      <c r="G41" s="215"/>
      <c r="H41" s="57">
        <f aca="true" t="shared" si="1" ref="H41:H46">IF(G41="","",VLOOKUP(G41,$Y$41:$Z$47,2,FALSE))</f>
      </c>
      <c r="I41" s="283">
        <v>7</v>
      </c>
      <c r="J41" s="284"/>
      <c r="K41" s="137"/>
      <c r="L41" s="139" t="str">
        <f aca="true" t="shared" si="2" ref="L41:L46">IF(K41&gt;2,"Max 2!!","passe(s)")</f>
        <v>passe(s)</v>
      </c>
      <c r="M41" s="140">
        <f aca="true" t="shared" si="3" ref="M41:M46">IF(K41&gt;2,0,K41)</f>
        <v>0</v>
      </c>
      <c r="N41" s="58"/>
      <c r="O41" s="159" t="b">
        <v>0</v>
      </c>
      <c r="P41" s="168"/>
      <c r="Q41" s="159" t="b">
        <v>0</v>
      </c>
      <c r="R41" s="165"/>
      <c r="S41" s="86" t="b">
        <v>0</v>
      </c>
      <c r="T41" s="162">
        <f aca="true" t="shared" si="4" ref="T41:T46">IF(F41&gt;0,SUM(($M41*$M$40),IF($O41=TRUE,$O$40,0),IF($Q41=TRUE,$Q$40,0),IF($S41=TRUE,$S$40,0)),"")</f>
      </c>
      <c r="U41" s="203">
        <f aca="true" t="shared" si="5" ref="U41:U46">IF(F41&gt;0,SUM(IF($O$32=FALSE,$I41,0),IF($M41=0,0,IF($K$31&gt;$K41,0,($K41-$K$31)*$K$39)),IF(AND($O$31=FALSE,$O41=TRUE),$N$40,0),IF(AND($Q$31=FALSE,$Q41=TRUE),$P$40,0),IF(AND($S$31=FALSE,$S41=TRUE),$R$40,0)),"")</f>
      </c>
      <c r="V41" s="202">
        <f aca="true" t="shared" si="6" ref="V41:V46">IF(F41&gt;0,SUM(IF($O$32=TRUE,$I41,0),IF($M41=0,0,IF($K$31&gt;$K41,$K41*$K$39,($K$31*$K$39))),IF(AND($O$31=TRUE,$O41=TRUE),$N$40,0),IF(AND($Q$31=TRUE,$Q41=TRUE),$P$40,0),IF(AND($S$31=TRUE,$S41=TRUE),$R$40,0)),"")</f>
      </c>
      <c r="W41" s="5"/>
      <c r="X41" s="5"/>
      <c r="Y41" s="27" t="s">
        <v>11</v>
      </c>
      <c r="Z41" s="27" t="s">
        <v>85</v>
      </c>
    </row>
    <row r="42" spans="2:26" ht="12.75">
      <c r="B42" s="287"/>
      <c r="C42" s="288"/>
      <c r="D42" s="261"/>
      <c r="E42" s="262"/>
      <c r="F42" s="3"/>
      <c r="G42" s="216"/>
      <c r="H42" s="57">
        <f t="shared" si="1"/>
      </c>
      <c r="I42" s="255">
        <v>7</v>
      </c>
      <c r="J42" s="256"/>
      <c r="K42" s="137"/>
      <c r="L42" s="139" t="str">
        <f t="shared" si="2"/>
        <v>passe(s)</v>
      </c>
      <c r="M42" s="140">
        <f t="shared" si="3"/>
        <v>0</v>
      </c>
      <c r="N42" s="59"/>
      <c r="O42" s="87" t="b">
        <v>0</v>
      </c>
      <c r="P42" s="169"/>
      <c r="Q42" s="87" t="b">
        <v>0</v>
      </c>
      <c r="R42" s="166"/>
      <c r="S42" s="87" t="b">
        <v>0</v>
      </c>
      <c r="T42" s="162">
        <f t="shared" si="4"/>
      </c>
      <c r="U42" s="203">
        <f t="shared" si="5"/>
      </c>
      <c r="V42" s="202">
        <f t="shared" si="6"/>
      </c>
      <c r="W42" s="5"/>
      <c r="X42" s="5"/>
      <c r="Y42" s="27" t="s">
        <v>13</v>
      </c>
      <c r="Z42" s="27" t="s">
        <v>85</v>
      </c>
    </row>
    <row r="43" spans="2:26" ht="12.75">
      <c r="B43" s="287"/>
      <c r="C43" s="288"/>
      <c r="D43" s="261"/>
      <c r="E43" s="262"/>
      <c r="F43" s="3"/>
      <c r="G43" s="216"/>
      <c r="H43" s="57">
        <f t="shared" si="1"/>
      </c>
      <c r="I43" s="255">
        <v>7</v>
      </c>
      <c r="J43" s="256"/>
      <c r="K43" s="137"/>
      <c r="L43" s="139" t="str">
        <f t="shared" si="2"/>
        <v>passe(s)</v>
      </c>
      <c r="M43" s="140">
        <f t="shared" si="3"/>
        <v>0</v>
      </c>
      <c r="N43" s="59"/>
      <c r="O43" s="87" t="b">
        <v>0</v>
      </c>
      <c r="P43" s="169"/>
      <c r="Q43" s="87" t="b">
        <v>0</v>
      </c>
      <c r="R43" s="166"/>
      <c r="S43" s="87" t="b">
        <v>0</v>
      </c>
      <c r="T43" s="162">
        <f t="shared" si="4"/>
      </c>
      <c r="U43" s="203">
        <f t="shared" si="5"/>
      </c>
      <c r="V43" s="202">
        <f t="shared" si="6"/>
      </c>
      <c r="W43" s="5"/>
      <c r="X43" s="5"/>
      <c r="Y43" s="27" t="s">
        <v>14</v>
      </c>
      <c r="Z43" s="27" t="s">
        <v>86</v>
      </c>
    </row>
    <row r="44" spans="2:26" ht="12.75">
      <c r="B44" s="287"/>
      <c r="C44" s="288"/>
      <c r="D44" s="261"/>
      <c r="E44" s="262"/>
      <c r="F44" s="3"/>
      <c r="G44" s="216"/>
      <c r="H44" s="57">
        <f t="shared" si="1"/>
      </c>
      <c r="I44" s="255">
        <v>7</v>
      </c>
      <c r="J44" s="256"/>
      <c r="K44" s="137"/>
      <c r="L44" s="139" t="str">
        <f t="shared" si="2"/>
        <v>passe(s)</v>
      </c>
      <c r="M44" s="140">
        <f t="shared" si="3"/>
        <v>0</v>
      </c>
      <c r="N44" s="59"/>
      <c r="O44" s="87" t="b">
        <v>0</v>
      </c>
      <c r="P44" s="169"/>
      <c r="Q44" s="87" t="b">
        <v>0</v>
      </c>
      <c r="R44" s="166"/>
      <c r="S44" s="87" t="b">
        <v>0</v>
      </c>
      <c r="T44" s="162">
        <f t="shared" si="4"/>
      </c>
      <c r="U44" s="203">
        <f t="shared" si="5"/>
      </c>
      <c r="V44" s="202">
        <f t="shared" si="6"/>
      </c>
      <c r="W44" s="5"/>
      <c r="X44" s="5"/>
      <c r="Y44" s="27" t="s">
        <v>73</v>
      </c>
      <c r="Z44" s="27" t="s">
        <v>87</v>
      </c>
    </row>
    <row r="45" spans="2:26" ht="12.75">
      <c r="B45" s="287"/>
      <c r="C45" s="288"/>
      <c r="D45" s="261"/>
      <c r="E45" s="262"/>
      <c r="F45" s="3"/>
      <c r="G45" s="216"/>
      <c r="H45" s="57">
        <f t="shared" si="1"/>
      </c>
      <c r="I45" s="255">
        <v>7</v>
      </c>
      <c r="J45" s="256"/>
      <c r="K45" s="137"/>
      <c r="L45" s="139" t="str">
        <f t="shared" si="2"/>
        <v>passe(s)</v>
      </c>
      <c r="M45" s="140">
        <f t="shared" si="3"/>
        <v>0</v>
      </c>
      <c r="N45" s="59"/>
      <c r="O45" s="87" t="b">
        <v>0</v>
      </c>
      <c r="P45" s="169"/>
      <c r="Q45" s="87" t="b">
        <v>0</v>
      </c>
      <c r="R45" s="166"/>
      <c r="S45" s="87" t="b">
        <v>0</v>
      </c>
      <c r="T45" s="162">
        <f t="shared" si="4"/>
      </c>
      <c r="U45" s="203">
        <f t="shared" si="5"/>
      </c>
      <c r="V45" s="202">
        <f t="shared" si="6"/>
      </c>
      <c r="W45" s="5"/>
      <c r="X45" s="5"/>
      <c r="Y45" s="27" t="s">
        <v>71</v>
      </c>
      <c r="Z45" s="27" t="s">
        <v>86</v>
      </c>
    </row>
    <row r="46" spans="2:26" ht="12.75">
      <c r="B46" s="312"/>
      <c r="C46" s="313"/>
      <c r="D46" s="261"/>
      <c r="E46" s="262"/>
      <c r="F46" s="3"/>
      <c r="G46" s="217"/>
      <c r="H46" s="57">
        <f t="shared" si="1"/>
      </c>
      <c r="I46" s="296">
        <v>7</v>
      </c>
      <c r="J46" s="297"/>
      <c r="K46" s="137"/>
      <c r="L46" s="141" t="str">
        <f t="shared" si="2"/>
        <v>passe(s)</v>
      </c>
      <c r="M46" s="142">
        <f t="shared" si="3"/>
        <v>0</v>
      </c>
      <c r="N46" s="60"/>
      <c r="O46" s="88" t="b">
        <v>0</v>
      </c>
      <c r="P46" s="170"/>
      <c r="Q46" s="88" t="b">
        <v>0</v>
      </c>
      <c r="R46" s="167"/>
      <c r="S46" s="88" t="b">
        <v>0</v>
      </c>
      <c r="T46" s="220">
        <f t="shared" si="4"/>
      </c>
      <c r="U46" s="221">
        <f t="shared" si="5"/>
      </c>
      <c r="V46" s="222">
        <f t="shared" si="6"/>
      </c>
      <c r="W46" s="5"/>
      <c r="X46" s="5"/>
      <c r="Y46" s="27" t="s">
        <v>95</v>
      </c>
      <c r="Z46" s="27" t="s">
        <v>87</v>
      </c>
    </row>
    <row r="47" spans="2:26" ht="12.75" customHeight="1">
      <c r="B47" s="61"/>
      <c r="C47" s="259" t="s">
        <v>20</v>
      </c>
      <c r="D47" s="259"/>
      <c r="E47" s="259"/>
      <c r="F47" s="259"/>
      <c r="G47" s="259"/>
      <c r="H47" s="259"/>
      <c r="I47" s="62"/>
      <c r="J47" s="63"/>
      <c r="K47" s="64"/>
      <c r="L47" s="65"/>
      <c r="M47" s="65"/>
      <c r="N47" s="64"/>
      <c r="O47" s="66"/>
      <c r="P47" s="67"/>
      <c r="Q47" s="66"/>
      <c r="R47" s="68" t="s">
        <v>18</v>
      </c>
      <c r="S47" s="66"/>
      <c r="T47" s="163"/>
      <c r="U47" s="218">
        <f>IF(AND(SUM(U41:V46)&gt;0,$O$33=FALSE),40,0)</f>
        <v>0</v>
      </c>
      <c r="V47" s="219">
        <f>IF(AND(SUM(U41:V46)&gt;0,$O$33=TRUE),40,0)</f>
        <v>0</v>
      </c>
      <c r="Y47" s="27" t="s">
        <v>15</v>
      </c>
      <c r="Z47" s="27" t="s">
        <v>87</v>
      </c>
    </row>
    <row r="48" spans="2:26" ht="17.25" customHeight="1" thickBot="1">
      <c r="B48" s="69"/>
      <c r="C48" s="260"/>
      <c r="D48" s="260"/>
      <c r="E48" s="260"/>
      <c r="F48" s="260"/>
      <c r="G48" s="260"/>
      <c r="H48" s="260"/>
      <c r="I48" s="63"/>
      <c r="J48" s="63"/>
      <c r="K48" s="64"/>
      <c r="L48" s="65"/>
      <c r="M48" s="65"/>
      <c r="N48" s="64"/>
      <c r="O48" s="66"/>
      <c r="P48" s="64"/>
      <c r="Q48" s="66"/>
      <c r="R48" s="70" t="s">
        <v>19</v>
      </c>
      <c r="S48" s="71"/>
      <c r="T48" s="208">
        <f>IF(SUM(T41:T47)=0,0,SUM(T41:T47))</f>
        <v>0</v>
      </c>
      <c r="U48" s="206">
        <f>IF(SUM(U41:U47)=0,0,SUM(U41:U47))</f>
        <v>0</v>
      </c>
      <c r="V48" s="207">
        <f>IF(SUM(V41:V47)=0,0,SUM(V41:V47))</f>
        <v>0</v>
      </c>
      <c r="Y48" s="27"/>
      <c r="Z48" s="27"/>
    </row>
    <row r="49" spans="2:22" ht="12" customHeight="1" thickBot="1" thickTop="1">
      <c r="B49" s="72"/>
      <c r="C49" s="117"/>
      <c r="D49" s="117"/>
      <c r="E49" s="117"/>
      <c r="F49" s="254" t="s">
        <v>50</v>
      </c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73"/>
      <c r="T49" s="74"/>
      <c r="U49" s="74"/>
      <c r="V49" s="75"/>
    </row>
    <row r="50" ht="7.5" customHeight="1" thickBot="1"/>
    <row r="51" spans="2:22" ht="13.5" thickBot="1">
      <c r="B51" s="17"/>
      <c r="C51" s="18"/>
      <c r="D51" s="18"/>
      <c r="E51" s="18"/>
      <c r="F51" s="18"/>
      <c r="G51" s="18"/>
      <c r="H51" s="18"/>
      <c r="I51" s="18"/>
      <c r="J51" s="18"/>
      <c r="K51" s="33"/>
      <c r="L51" s="34"/>
      <c r="M51" s="34"/>
      <c r="N51" s="33"/>
      <c r="O51" s="18"/>
      <c r="P51" s="33"/>
      <c r="Q51" s="18"/>
      <c r="R51" s="18"/>
      <c r="S51" s="18"/>
      <c r="T51" s="35"/>
      <c r="U51" s="35"/>
      <c r="V51" s="36"/>
    </row>
    <row r="52" spans="2:22" ht="18.75" thickBot="1">
      <c r="B52" s="37"/>
      <c r="C52" s="84" t="s">
        <v>53</v>
      </c>
      <c r="D52" s="9"/>
      <c r="E52" s="38"/>
      <c r="F52" s="273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5"/>
      <c r="U52" s="94"/>
      <c r="V52" s="39"/>
    </row>
    <row r="53" spans="2:22" ht="15.75" thickBot="1">
      <c r="B53" s="40"/>
      <c r="C53" s="10"/>
      <c r="D53" s="10"/>
      <c r="E53" s="10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11"/>
      <c r="Q53" s="10"/>
      <c r="R53" s="42"/>
      <c r="S53" s="42"/>
      <c r="T53" s="43"/>
      <c r="U53" s="43"/>
      <c r="V53" s="44"/>
    </row>
    <row r="54" spans="2:24" ht="33.75" customHeight="1">
      <c r="B54" s="294" t="s">
        <v>65</v>
      </c>
      <c r="C54" s="295"/>
      <c r="D54" s="45" t="s">
        <v>4</v>
      </c>
      <c r="E54" s="46"/>
      <c r="F54" s="249" t="s">
        <v>72</v>
      </c>
      <c r="G54" s="48" t="s">
        <v>2</v>
      </c>
      <c r="H54" s="47" t="s">
        <v>12</v>
      </c>
      <c r="I54" s="252" t="s">
        <v>10</v>
      </c>
      <c r="J54" s="253"/>
      <c r="K54" s="281" t="s">
        <v>74</v>
      </c>
      <c r="L54" s="282"/>
      <c r="M54" s="49"/>
      <c r="N54" s="149" t="s">
        <v>68</v>
      </c>
      <c r="O54" s="164"/>
      <c r="P54" s="247" t="s">
        <v>58</v>
      </c>
      <c r="Q54" s="280"/>
      <c r="R54" s="247" t="s">
        <v>62</v>
      </c>
      <c r="S54" s="248"/>
      <c r="T54" s="257" t="s">
        <v>17</v>
      </c>
      <c r="U54" s="271" t="s">
        <v>54</v>
      </c>
      <c r="V54" s="263" t="s">
        <v>52</v>
      </c>
      <c r="W54" s="50"/>
      <c r="X54" s="50"/>
    </row>
    <row r="55" spans="2:24" ht="12.75">
      <c r="B55" s="99"/>
      <c r="C55" s="100"/>
      <c r="D55" s="101"/>
      <c r="E55" s="102"/>
      <c r="F55" s="250"/>
      <c r="G55" s="104"/>
      <c r="H55" s="103"/>
      <c r="I55" s="105"/>
      <c r="J55" s="106"/>
      <c r="K55" s="278">
        <v>5</v>
      </c>
      <c r="L55" s="279"/>
      <c r="M55" s="107"/>
      <c r="N55" s="181" t="s">
        <v>60</v>
      </c>
      <c r="O55" s="109"/>
      <c r="P55" s="181" t="s">
        <v>59</v>
      </c>
      <c r="Q55" s="157"/>
      <c r="R55" s="181" t="s">
        <v>61</v>
      </c>
      <c r="S55" s="158"/>
      <c r="T55" s="258"/>
      <c r="U55" s="272"/>
      <c r="V55" s="264"/>
      <c r="W55" s="50"/>
      <c r="X55" s="50"/>
    </row>
    <row r="56" spans="2:26" s="56" customFormat="1" ht="12" customHeight="1" thickBot="1">
      <c r="B56" s="301" t="s">
        <v>35</v>
      </c>
      <c r="C56" s="302"/>
      <c r="D56" s="303"/>
      <c r="E56" s="303"/>
      <c r="F56" s="251"/>
      <c r="G56" s="182" t="s">
        <v>64</v>
      </c>
      <c r="H56" s="51"/>
      <c r="I56" s="52"/>
      <c r="J56" s="53"/>
      <c r="K56" s="108" t="s">
        <v>36</v>
      </c>
      <c r="L56" s="144"/>
      <c r="M56" s="111">
        <v>5</v>
      </c>
      <c r="N56" s="180">
        <v>19</v>
      </c>
      <c r="O56" s="156">
        <v>8</v>
      </c>
      <c r="P56" s="180">
        <v>18</v>
      </c>
      <c r="Q56" s="156">
        <v>5</v>
      </c>
      <c r="R56" s="180">
        <v>20</v>
      </c>
      <c r="S56" s="156">
        <v>6</v>
      </c>
      <c r="T56" s="89"/>
      <c r="U56" s="160" t="s">
        <v>31</v>
      </c>
      <c r="V56" s="161" t="s">
        <v>31</v>
      </c>
      <c r="W56" s="54"/>
      <c r="X56" s="54"/>
      <c r="Y56" s="55"/>
      <c r="Z56" s="55"/>
    </row>
    <row r="57" spans="2:26" ht="12.75">
      <c r="B57" s="285"/>
      <c r="C57" s="286"/>
      <c r="D57" s="304"/>
      <c r="E57" s="305"/>
      <c r="F57" s="3"/>
      <c r="G57" s="95"/>
      <c r="H57" s="57">
        <f aca="true" t="shared" si="7" ref="H57:H62">IF(G57="","",VLOOKUP(G57,$Y$41:$Z$47,2,FALSE))</f>
      </c>
      <c r="I57" s="289">
        <v>7</v>
      </c>
      <c r="J57" s="290"/>
      <c r="K57" s="137"/>
      <c r="L57" s="139" t="str">
        <f aca="true" t="shared" si="8" ref="L57:L62">IF(K57&gt;2,"Max 2!!","passe(s)")</f>
        <v>passe(s)</v>
      </c>
      <c r="M57" s="140">
        <f aca="true" t="shared" si="9" ref="M57:M62">IF(K57&gt;3,0,K57)</f>
        <v>0</v>
      </c>
      <c r="N57" s="175"/>
      <c r="O57" s="176" t="b">
        <v>0</v>
      </c>
      <c r="P57" s="165"/>
      <c r="Q57" s="159" t="b">
        <v>0</v>
      </c>
      <c r="R57" s="165"/>
      <c r="S57" s="159" t="b">
        <v>0</v>
      </c>
      <c r="T57" s="162">
        <f aca="true" t="shared" si="10" ref="T57:T62">IF(F57&gt;0,SUM(($M57*$M$40),IF($O57=TRUE,$O$40,0),IF($Q57=TRUE,$Q$40,0),IF($S57=TRUE,$S$40,0)),"")</f>
      </c>
      <c r="U57" s="203">
        <f aca="true" t="shared" si="11" ref="U57:U62">IF(F57&gt;0,SUM(IF($O$32=FALSE,$I57,0),IF($M57=0,0,IF($K$31&gt;$K57,0,($K57-$K$31)*$K$39)),IF(AND($O$31=FALSE,$O57=TRUE),$N$40,0),IF(AND($Q$31=FALSE,$Q57=TRUE),$P$40,0),IF(AND($S$31=FALSE,$S57=TRUE),$R$40,0)),"")</f>
      </c>
      <c r="V57" s="202">
        <f aca="true" t="shared" si="12" ref="V57:V62">IF(F57&gt;0,SUM(IF($O$32=TRUE,$I57,0),IF($M57=0,0,IF($K$31&gt;$K57,$K57*$K$39,($K$31*$K$39))),IF(AND($O$31=TRUE,$O57=TRUE),$N$40,0),IF(AND($Q$31=TRUE,$Q57=TRUE),$P$40,0),IF(AND($S$31=TRUE,$S57=TRUE),$R$40,0)),"")</f>
      </c>
      <c r="W57" s="5"/>
      <c r="X57" s="5"/>
      <c r="Y57" s="27"/>
      <c r="Z57" s="27"/>
    </row>
    <row r="58" spans="2:26" ht="12.75">
      <c r="B58" s="287"/>
      <c r="C58" s="288"/>
      <c r="D58" s="261"/>
      <c r="E58" s="262"/>
      <c r="F58" s="3"/>
      <c r="G58" s="96"/>
      <c r="H58" s="57">
        <f t="shared" si="7"/>
      </c>
      <c r="I58" s="255">
        <v>7</v>
      </c>
      <c r="J58" s="256"/>
      <c r="K58" s="137"/>
      <c r="L58" s="139" t="str">
        <f t="shared" si="8"/>
        <v>passe(s)</v>
      </c>
      <c r="M58" s="140">
        <f t="shared" si="9"/>
        <v>0</v>
      </c>
      <c r="N58" s="59"/>
      <c r="O58" s="177" t="b">
        <v>0</v>
      </c>
      <c r="P58" s="166"/>
      <c r="Q58" s="87" t="b">
        <v>0</v>
      </c>
      <c r="R58" s="166"/>
      <c r="S58" s="87" t="b">
        <v>0</v>
      </c>
      <c r="T58" s="162">
        <f t="shared" si="10"/>
      </c>
      <c r="U58" s="203">
        <f t="shared" si="11"/>
      </c>
      <c r="V58" s="202">
        <f t="shared" si="12"/>
      </c>
      <c r="W58" s="5"/>
      <c r="X58" s="5"/>
      <c r="Y58" s="27"/>
      <c r="Z58" s="27"/>
    </row>
    <row r="59" spans="2:26" ht="12.75">
      <c r="B59" s="287"/>
      <c r="C59" s="288"/>
      <c r="D59" s="261"/>
      <c r="E59" s="262"/>
      <c r="F59" s="3"/>
      <c r="G59" s="96"/>
      <c r="H59" s="57">
        <f t="shared" si="7"/>
      </c>
      <c r="I59" s="255">
        <v>7</v>
      </c>
      <c r="J59" s="256"/>
      <c r="K59" s="137"/>
      <c r="L59" s="139" t="str">
        <f t="shared" si="8"/>
        <v>passe(s)</v>
      </c>
      <c r="M59" s="140">
        <f t="shared" si="9"/>
        <v>0</v>
      </c>
      <c r="N59" s="59"/>
      <c r="O59" s="177" t="b">
        <v>0</v>
      </c>
      <c r="P59" s="166"/>
      <c r="Q59" s="87" t="b">
        <v>0</v>
      </c>
      <c r="R59" s="166"/>
      <c r="S59" s="87" t="b">
        <v>0</v>
      </c>
      <c r="T59" s="162">
        <f t="shared" si="10"/>
      </c>
      <c r="U59" s="203">
        <f t="shared" si="11"/>
      </c>
      <c r="V59" s="202">
        <f t="shared" si="12"/>
      </c>
      <c r="W59" s="5"/>
      <c r="X59" s="5"/>
      <c r="Y59" s="27"/>
      <c r="Z59" s="27"/>
    </row>
    <row r="60" spans="2:26" ht="12.75">
      <c r="B60" s="287"/>
      <c r="C60" s="288"/>
      <c r="D60" s="261"/>
      <c r="E60" s="262"/>
      <c r="F60" s="3"/>
      <c r="G60" s="96"/>
      <c r="H60" s="57">
        <f t="shared" si="7"/>
      </c>
      <c r="I60" s="255">
        <v>7</v>
      </c>
      <c r="J60" s="256"/>
      <c r="K60" s="137"/>
      <c r="L60" s="139" t="str">
        <f t="shared" si="8"/>
        <v>passe(s)</v>
      </c>
      <c r="M60" s="140">
        <f t="shared" si="9"/>
        <v>0</v>
      </c>
      <c r="N60" s="59"/>
      <c r="O60" s="177" t="b">
        <v>0</v>
      </c>
      <c r="P60" s="166"/>
      <c r="Q60" s="87" t="b">
        <v>0</v>
      </c>
      <c r="R60" s="166"/>
      <c r="S60" s="87" t="b">
        <v>0</v>
      </c>
      <c r="T60" s="162">
        <f t="shared" si="10"/>
      </c>
      <c r="U60" s="203">
        <f t="shared" si="11"/>
      </c>
      <c r="V60" s="202">
        <f t="shared" si="12"/>
      </c>
      <c r="W60" s="5"/>
      <c r="X60" s="5"/>
      <c r="Y60" s="27"/>
      <c r="Z60" s="27"/>
    </row>
    <row r="61" spans="2:26" ht="12.75">
      <c r="B61" s="287"/>
      <c r="C61" s="288"/>
      <c r="D61" s="261"/>
      <c r="E61" s="262"/>
      <c r="F61" s="3"/>
      <c r="G61" s="96"/>
      <c r="H61" s="57">
        <f t="shared" si="7"/>
      </c>
      <c r="I61" s="255">
        <v>7</v>
      </c>
      <c r="J61" s="256"/>
      <c r="K61" s="137"/>
      <c r="L61" s="139" t="str">
        <f t="shared" si="8"/>
        <v>passe(s)</v>
      </c>
      <c r="M61" s="140">
        <f t="shared" si="9"/>
        <v>0</v>
      </c>
      <c r="N61" s="59"/>
      <c r="O61" s="177" t="b">
        <v>0</v>
      </c>
      <c r="P61" s="166"/>
      <c r="Q61" s="87" t="b">
        <v>0</v>
      </c>
      <c r="R61" s="166"/>
      <c r="S61" s="87" t="b">
        <v>0</v>
      </c>
      <c r="T61" s="162">
        <f t="shared" si="10"/>
      </c>
      <c r="U61" s="203">
        <f t="shared" si="11"/>
      </c>
      <c r="V61" s="202">
        <f t="shared" si="12"/>
      </c>
      <c r="W61" s="5"/>
      <c r="X61" s="5"/>
      <c r="Y61" s="27"/>
      <c r="Z61" s="27"/>
    </row>
    <row r="62" spans="2:26" ht="12.75">
      <c r="B62" s="312"/>
      <c r="C62" s="313"/>
      <c r="D62" s="261"/>
      <c r="E62" s="262"/>
      <c r="F62" s="3"/>
      <c r="G62" s="97"/>
      <c r="H62" s="57">
        <f t="shared" si="7"/>
      </c>
      <c r="I62" s="296">
        <v>7</v>
      </c>
      <c r="J62" s="297"/>
      <c r="K62" s="138"/>
      <c r="L62" s="141" t="str">
        <f t="shared" si="8"/>
        <v>passe(s)</v>
      </c>
      <c r="M62" s="142">
        <f t="shared" si="9"/>
        <v>0</v>
      </c>
      <c r="N62" s="60"/>
      <c r="O62" s="178" t="b">
        <v>0</v>
      </c>
      <c r="P62" s="179"/>
      <c r="Q62" s="88" t="b">
        <v>0</v>
      </c>
      <c r="R62" s="167"/>
      <c r="S62" s="88" t="b">
        <v>0</v>
      </c>
      <c r="T62" s="162">
        <f t="shared" si="10"/>
      </c>
      <c r="U62" s="203">
        <f t="shared" si="11"/>
      </c>
      <c r="V62" s="202">
        <f t="shared" si="12"/>
      </c>
      <c r="W62" s="5"/>
      <c r="X62" s="5"/>
      <c r="Y62" s="27"/>
      <c r="Z62" s="27"/>
    </row>
    <row r="63" spans="2:26" ht="12.75" customHeight="1">
      <c r="B63" s="61"/>
      <c r="C63" s="259" t="s">
        <v>20</v>
      </c>
      <c r="D63" s="259"/>
      <c r="E63" s="259"/>
      <c r="F63" s="259"/>
      <c r="G63" s="259"/>
      <c r="H63" s="259"/>
      <c r="I63" s="62"/>
      <c r="J63" s="63"/>
      <c r="K63" s="64"/>
      <c r="L63" s="65"/>
      <c r="M63" s="65"/>
      <c r="N63" s="64"/>
      <c r="O63" s="66"/>
      <c r="P63" s="67"/>
      <c r="Q63" s="66"/>
      <c r="R63" s="68" t="s">
        <v>18</v>
      </c>
      <c r="S63" s="66"/>
      <c r="T63" s="112"/>
      <c r="U63" s="204">
        <f>IF(AND(SUM(U57:V62)&gt;0,$O$33=FALSE),40,0)</f>
        <v>0</v>
      </c>
      <c r="V63" s="205">
        <f>IF(AND(SUM(U57:V62)&gt;0,$O$33=TRUE),40,0)</f>
        <v>0</v>
      </c>
      <c r="Y63" s="27"/>
      <c r="Z63" s="27"/>
    </row>
    <row r="64" spans="2:22" ht="17.25" customHeight="1" thickBot="1">
      <c r="B64" s="69"/>
      <c r="C64" s="260"/>
      <c r="D64" s="260"/>
      <c r="E64" s="260"/>
      <c r="F64" s="260"/>
      <c r="G64" s="260"/>
      <c r="H64" s="260"/>
      <c r="I64" s="63"/>
      <c r="J64" s="63"/>
      <c r="K64" s="64"/>
      <c r="L64" s="65"/>
      <c r="M64" s="65"/>
      <c r="N64" s="64"/>
      <c r="O64" s="66"/>
      <c r="P64" s="64"/>
      <c r="Q64" s="66"/>
      <c r="R64" s="70" t="s">
        <v>55</v>
      </c>
      <c r="S64" s="71"/>
      <c r="T64" s="208">
        <f>IF(SUM(T57:T63)=0,0,SUM(T57:T63))</f>
        <v>0</v>
      </c>
      <c r="U64" s="206">
        <f>IF(SUM(U57:U63)=0,0,SUM(U57:U63))</f>
        <v>0</v>
      </c>
      <c r="V64" s="207">
        <f>IF(SUM(V57:V63)=0,0,SUM(V57:V63))</f>
        <v>0</v>
      </c>
    </row>
    <row r="65" spans="2:22" ht="12" customHeight="1" thickBot="1" thickTop="1">
      <c r="B65" s="72"/>
      <c r="C65" s="117"/>
      <c r="D65" s="117"/>
      <c r="E65" s="117"/>
      <c r="F65" s="254" t="s">
        <v>50</v>
      </c>
      <c r="G65" s="254"/>
      <c r="H65" s="254"/>
      <c r="I65" s="254"/>
      <c r="J65" s="254"/>
      <c r="K65" s="254"/>
      <c r="L65" s="254"/>
      <c r="M65" s="254"/>
      <c r="N65" s="254"/>
      <c r="O65" s="254"/>
      <c r="P65" s="254"/>
      <c r="Q65" s="254"/>
      <c r="R65" s="254"/>
      <c r="S65" s="73"/>
      <c r="T65" s="74"/>
      <c r="U65" s="74"/>
      <c r="V65" s="75"/>
    </row>
    <row r="66" ht="7.5" customHeight="1" thickBot="1"/>
    <row r="67" spans="2:22" ht="3.75" customHeight="1">
      <c r="B67" s="17"/>
      <c r="C67" s="18"/>
      <c r="D67" s="18"/>
      <c r="E67" s="18"/>
      <c r="F67" s="18"/>
      <c r="G67" s="18"/>
      <c r="H67" s="18"/>
      <c r="I67" s="18"/>
      <c r="J67" s="18"/>
      <c r="K67" s="33"/>
      <c r="L67" s="34"/>
      <c r="M67" s="34"/>
      <c r="N67" s="33"/>
      <c r="O67" s="18"/>
      <c r="P67" s="33"/>
      <c r="Q67" s="18"/>
      <c r="R67" s="18"/>
      <c r="S67" s="18"/>
      <c r="T67" s="35"/>
      <c r="U67" s="35"/>
      <c r="V67" s="36"/>
    </row>
    <row r="68" spans="2:22" ht="18">
      <c r="B68" s="37"/>
      <c r="C68" s="84" t="s">
        <v>28</v>
      </c>
      <c r="D68" s="9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9"/>
    </row>
    <row r="69" spans="2:22" ht="3.75" customHeight="1" thickBot="1">
      <c r="B69" s="40"/>
      <c r="C69" s="10"/>
      <c r="D69" s="10"/>
      <c r="E69" s="10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11"/>
      <c r="Q69" s="10"/>
      <c r="R69" s="42"/>
      <c r="S69" s="42"/>
      <c r="T69" s="43"/>
      <c r="U69" s="43"/>
      <c r="V69" s="44"/>
    </row>
    <row r="70" spans="2:24" ht="33.75" customHeight="1">
      <c r="B70" s="294" t="s">
        <v>65</v>
      </c>
      <c r="C70" s="295"/>
      <c r="D70" s="45" t="s">
        <v>4</v>
      </c>
      <c r="E70" s="46"/>
      <c r="F70" s="249" t="s">
        <v>72</v>
      </c>
      <c r="G70" s="48" t="s">
        <v>2</v>
      </c>
      <c r="H70" s="47" t="s">
        <v>12</v>
      </c>
      <c r="I70" s="252" t="s">
        <v>10</v>
      </c>
      <c r="J70" s="253"/>
      <c r="K70" s="281" t="s">
        <v>74</v>
      </c>
      <c r="L70" s="282"/>
      <c r="M70" s="49"/>
      <c r="N70" s="149" t="s">
        <v>68</v>
      </c>
      <c r="O70" s="164"/>
      <c r="P70" s="247" t="s">
        <v>58</v>
      </c>
      <c r="Q70" s="280"/>
      <c r="R70" s="247" t="s">
        <v>62</v>
      </c>
      <c r="S70" s="248"/>
      <c r="T70" s="257" t="s">
        <v>17</v>
      </c>
      <c r="U70" s="271" t="s">
        <v>54</v>
      </c>
      <c r="V70" s="263" t="s">
        <v>52</v>
      </c>
      <c r="W70" s="50"/>
      <c r="X70" s="50"/>
    </row>
    <row r="71" spans="2:24" ht="12.75">
      <c r="B71" s="99"/>
      <c r="C71" s="100"/>
      <c r="D71" s="101"/>
      <c r="E71" s="102"/>
      <c r="F71" s="250"/>
      <c r="G71" s="104"/>
      <c r="H71" s="103"/>
      <c r="I71" s="105"/>
      <c r="J71" s="106"/>
      <c r="K71" s="278">
        <v>5</v>
      </c>
      <c r="L71" s="279"/>
      <c r="M71" s="107"/>
      <c r="N71" s="181" t="s">
        <v>60</v>
      </c>
      <c r="O71" s="109"/>
      <c r="P71" s="181" t="s">
        <v>59</v>
      </c>
      <c r="Q71" s="157"/>
      <c r="R71" s="181" t="s">
        <v>61</v>
      </c>
      <c r="S71" s="158"/>
      <c r="T71" s="258"/>
      <c r="U71" s="272"/>
      <c r="V71" s="264"/>
      <c r="W71" s="50"/>
      <c r="X71" s="50"/>
    </row>
    <row r="72" spans="2:26" s="56" customFormat="1" ht="12" customHeight="1" thickBot="1">
      <c r="B72" s="301" t="s">
        <v>35</v>
      </c>
      <c r="C72" s="302"/>
      <c r="D72" s="303"/>
      <c r="E72" s="303"/>
      <c r="F72" s="251"/>
      <c r="G72" s="182" t="s">
        <v>64</v>
      </c>
      <c r="H72" s="51"/>
      <c r="I72" s="52"/>
      <c r="J72" s="53"/>
      <c r="K72" s="108" t="s">
        <v>36</v>
      </c>
      <c r="L72" s="144"/>
      <c r="M72" s="111">
        <v>5</v>
      </c>
      <c r="N72" s="180">
        <v>19</v>
      </c>
      <c r="O72" s="156">
        <v>8</v>
      </c>
      <c r="P72" s="180">
        <v>18</v>
      </c>
      <c r="Q72" s="156">
        <v>5</v>
      </c>
      <c r="R72" s="180">
        <v>20</v>
      </c>
      <c r="S72" s="156">
        <v>6</v>
      </c>
      <c r="T72" s="89"/>
      <c r="U72" s="160" t="s">
        <v>31</v>
      </c>
      <c r="V72" s="161" t="s">
        <v>31</v>
      </c>
      <c r="W72" s="54"/>
      <c r="X72" s="54"/>
      <c r="Y72" s="55"/>
      <c r="Z72" s="55"/>
    </row>
    <row r="73" spans="2:26" ht="12.75">
      <c r="B73" s="285"/>
      <c r="C73" s="286"/>
      <c r="D73" s="304"/>
      <c r="E73" s="305"/>
      <c r="F73" s="3"/>
      <c r="G73" s="95"/>
      <c r="H73" s="57">
        <f>IF(G73="","",VLOOKUP(G73,$Y$41:$Z$47,2,FALSE))</f>
      </c>
      <c r="I73" s="289">
        <v>7</v>
      </c>
      <c r="J73" s="290"/>
      <c r="K73" s="137"/>
      <c r="L73" s="139" t="str">
        <f>IF(K73&gt;2,"Max 2!!","passe(s)")</f>
        <v>passe(s)</v>
      </c>
      <c r="M73" s="140">
        <f>IF(K73&gt;3,0,K73)</f>
        <v>0</v>
      </c>
      <c r="N73" s="58"/>
      <c r="O73" s="159" t="b">
        <v>0</v>
      </c>
      <c r="P73" s="168"/>
      <c r="Q73" s="159" t="b">
        <v>0</v>
      </c>
      <c r="R73" s="165"/>
      <c r="S73" s="159" t="b">
        <v>0</v>
      </c>
      <c r="T73" s="162">
        <f>IF(F73&gt;0,SUM(($M73*$M$40),IF($O73=TRUE,$O$40,0),IF($Q73=TRUE,$Q$40,0),IF($S73=TRUE,$S$40,0)),"")</f>
      </c>
      <c r="U73" s="203">
        <f>IF(F73&gt;0,SUM(IF($O$32=FALSE,$I73,0),IF($M73=0,0,IF($K$31&gt;$K73,0,($K73-$K$31)*$K$39)),IF(AND($O$31=FALSE,$O73=TRUE),$N$40,0),IF(AND($Q$31=FALSE,$Q73=TRUE),$P$40,0),IF(AND($S$31=FALSE,$S73=TRUE),$R$40,0)),"")</f>
      </c>
      <c r="V73" s="202">
        <f>IF(F73&gt;0,SUM(IF($O$32=TRUE,$I73,0),IF($M73=0,0,IF($K$31&gt;$K73,$K73*$K$39,($K$31*$K$39))),IF(AND($O$31=TRUE,$O73=TRUE),$N$40,0),IF(AND($Q$31=TRUE,$Q73=TRUE),$P$40,0),IF(AND($S$31=TRUE,$S73=TRUE),$R$40,0)),"")</f>
      </c>
      <c r="W73" s="5"/>
      <c r="X73" s="5"/>
      <c r="Y73" s="27"/>
      <c r="Z73" s="27"/>
    </row>
    <row r="74" spans="2:26" ht="12.75">
      <c r="B74" s="287"/>
      <c r="C74" s="288"/>
      <c r="D74" s="261"/>
      <c r="E74" s="262"/>
      <c r="F74" s="3"/>
      <c r="G74" s="96"/>
      <c r="H74" s="57">
        <f>IF(G74="","",VLOOKUP(G74,$Y$41:$Z$47,2,FALSE))</f>
      </c>
      <c r="I74" s="255">
        <v>7</v>
      </c>
      <c r="J74" s="256"/>
      <c r="K74" s="137"/>
      <c r="L74" s="139" t="str">
        <f>IF(K74&gt;2,"Max 2!!","passe(s)")</f>
        <v>passe(s)</v>
      </c>
      <c r="M74" s="140">
        <f>IF(K74&gt;3,0,K74)</f>
        <v>0</v>
      </c>
      <c r="N74" s="59"/>
      <c r="O74" s="87" t="b">
        <v>0</v>
      </c>
      <c r="P74" s="169"/>
      <c r="Q74" s="87" t="b">
        <v>0</v>
      </c>
      <c r="R74" s="166"/>
      <c r="S74" s="87" t="b">
        <v>0</v>
      </c>
      <c r="T74" s="162">
        <f>IF(F74&gt;0,SUM(($M74*$M$40),IF($O74=TRUE,$O$40,0),IF($Q74=TRUE,$Q$40,0),IF($S74=TRUE,$S$40,0)),"")</f>
      </c>
      <c r="U74" s="203">
        <f>IF(F74&gt;0,SUM(IF($O$32=FALSE,$I74,0),IF($M74=0,0,IF($K$31&gt;$K74,0,($K74-$K$31)*$K$39)),IF(AND($O$31=FALSE,$O74=TRUE),$N$40,0),IF(AND($Q$31=FALSE,$Q74=TRUE),$P$40,0),IF(AND($S$31=FALSE,$S74=TRUE),$R$40,0)),"")</f>
      </c>
      <c r="V74" s="202">
        <f>IF(F74&gt;0,SUM(IF($O$32=TRUE,$I74,0),IF($M74=0,0,IF($K$31&gt;$K74,$K74*$K$39,($K$31*$K$39))),IF(AND($O$31=TRUE,$O74=TRUE),$N$40,0),IF(AND($Q$31=TRUE,$Q74=TRUE),$P$40,0),IF(AND($S$31=TRUE,$S74=TRUE),$R$40,0)),"")</f>
      </c>
      <c r="W74" s="5"/>
      <c r="X74" s="5"/>
      <c r="Y74" s="27"/>
      <c r="Z74" s="27"/>
    </row>
    <row r="75" spans="2:26" ht="12.75">
      <c r="B75" s="287"/>
      <c r="C75" s="288"/>
      <c r="D75" s="261"/>
      <c r="E75" s="262"/>
      <c r="F75" s="3"/>
      <c r="G75" s="96"/>
      <c r="H75" s="57">
        <f>IF(G75="","",VLOOKUP(G75,$Y$41:$Z$47,2,FALSE))</f>
      </c>
      <c r="I75" s="255">
        <v>7</v>
      </c>
      <c r="J75" s="256"/>
      <c r="K75" s="137"/>
      <c r="L75" s="139" t="str">
        <f>IF(K75&gt;2,"Max 2!!","passe(s)")</f>
        <v>passe(s)</v>
      </c>
      <c r="M75" s="140">
        <f>IF(K75&gt;3,0,K75)</f>
        <v>0</v>
      </c>
      <c r="N75" s="59"/>
      <c r="O75" s="87" t="b">
        <v>0</v>
      </c>
      <c r="P75" s="169"/>
      <c r="Q75" s="87" t="b">
        <v>0</v>
      </c>
      <c r="R75" s="166"/>
      <c r="S75" s="87" t="b">
        <v>0</v>
      </c>
      <c r="T75" s="162">
        <f>IF(F75&gt;0,SUM(($M75*$M$40),IF($O75=TRUE,$O$40,0),IF($Q75=TRUE,$Q$40,0),IF($S75=TRUE,$S$40,0)),"")</f>
      </c>
      <c r="U75" s="203">
        <f>IF(F75&gt;0,SUM(IF($O$32=FALSE,$I75,0),IF($M75=0,0,IF($K$31&gt;$K75,0,($K75-$K$31)*$K$39)),IF(AND($O$31=FALSE,$O75=TRUE),$N$40,0),IF(AND($Q$31=FALSE,$Q75=TRUE),$P$40,0),IF(AND($S$31=FALSE,$S75=TRUE),$R$40,0)),"")</f>
      </c>
      <c r="V75" s="202">
        <f>IF(F75&gt;0,SUM(IF($O$32=TRUE,$I75,0),IF($M75=0,0,IF($K$31&gt;$K75,$K75*$K$39,($K$31*$K$39))),IF(AND($O$31=TRUE,$O75=TRUE),$N$40,0),IF(AND($Q$31=TRUE,$Q75=TRUE),$P$40,0),IF(AND($S$31=TRUE,$S75=TRUE),$R$40,0)),"")</f>
      </c>
      <c r="W75" s="5"/>
      <c r="X75" s="5"/>
      <c r="Y75" s="27"/>
      <c r="Z75" s="27"/>
    </row>
    <row r="76" spans="2:26" ht="12.75">
      <c r="B76" s="287"/>
      <c r="C76" s="288"/>
      <c r="D76" s="261"/>
      <c r="E76" s="262"/>
      <c r="F76" s="3"/>
      <c r="G76" s="96"/>
      <c r="H76" s="57">
        <f>IF(G76="","",VLOOKUP(G76,$Y$41:$Z$47,2,FALSE))</f>
      </c>
      <c r="I76" s="255">
        <v>7</v>
      </c>
      <c r="J76" s="256"/>
      <c r="K76" s="137"/>
      <c r="L76" s="139" t="str">
        <f>IF(K76&gt;2,"Max 2!!","passe(s)")</f>
        <v>passe(s)</v>
      </c>
      <c r="M76" s="140">
        <f>IF(K76&gt;3,0,K76)</f>
        <v>0</v>
      </c>
      <c r="N76" s="59"/>
      <c r="O76" s="87" t="b">
        <v>0</v>
      </c>
      <c r="P76" s="169"/>
      <c r="Q76" s="87" t="b">
        <v>0</v>
      </c>
      <c r="R76" s="166"/>
      <c r="S76" s="87" t="b">
        <v>0</v>
      </c>
      <c r="T76" s="162">
        <f>IF(F76&gt;0,SUM(($M76*$M$40),IF($O76=TRUE,$O$40,0),IF($Q76=TRUE,$Q$40,0),IF($S76=TRUE,$S$40,0)),"")</f>
      </c>
      <c r="U76" s="203">
        <f>IF(F76&gt;0,SUM(IF($O$32=FALSE,$I76,0),IF($M76=0,0,IF($K$31&gt;$K76,0,($K76-$K$31)*$K$39)),IF(AND($O$31=FALSE,$O76=TRUE),$N$40,0),IF(AND($Q$31=FALSE,$Q76=TRUE),$P$40,0),IF(AND($S$31=FALSE,$S76=TRUE),$R$40,0)),"")</f>
      </c>
      <c r="V76" s="202">
        <f>IF(F76&gt;0,SUM(IF($O$32=TRUE,$I76,0),IF($M76=0,0,IF($K$31&gt;$K76,$K76*$K$39,($K$31*$K$39))),IF(AND($O$31=TRUE,$O76=TRUE),$N$40,0),IF(AND($Q$31=TRUE,$Q76=TRUE),$P$40,0),IF(AND($S$31=TRUE,$S76=TRUE),$R$40,0)),"")</f>
      </c>
      <c r="W76" s="5"/>
      <c r="X76" s="5"/>
      <c r="Y76" s="27"/>
      <c r="Z76" s="27"/>
    </row>
    <row r="77" spans="2:26" ht="12.75">
      <c r="B77" s="312"/>
      <c r="C77" s="313"/>
      <c r="D77" s="314"/>
      <c r="E77" s="315"/>
      <c r="F77" s="3"/>
      <c r="G77" s="97"/>
      <c r="H77" s="76">
        <f>IF(G77="","",VLOOKUP(G77,$Y$41:$Z$47,2,FALSE))</f>
      </c>
      <c r="I77" s="296">
        <v>7</v>
      </c>
      <c r="J77" s="297"/>
      <c r="K77" s="138"/>
      <c r="L77" s="141" t="str">
        <f>IF(K77&gt;2,"Max 2!!","passe(s)")</f>
        <v>passe(s)</v>
      </c>
      <c r="M77" s="142">
        <f>IF(K77&gt;3,0,K77)</f>
        <v>0</v>
      </c>
      <c r="N77" s="60"/>
      <c r="O77" s="88" t="b">
        <v>0</v>
      </c>
      <c r="P77" s="171"/>
      <c r="Q77" s="88" t="b">
        <v>0</v>
      </c>
      <c r="R77" s="167"/>
      <c r="S77" s="88" t="b">
        <v>0</v>
      </c>
      <c r="T77" s="162">
        <f>IF(F77&gt;0,SUM(($M77*$M$40),IF($O77=TRUE,$O$40,0),IF($Q77=TRUE,$Q$40,0),IF($S77=TRUE,$S$40,0)),"")</f>
      </c>
      <c r="U77" s="203">
        <f>IF(F77&gt;0,SUM(IF($O$32=FALSE,$I77,0),IF($M77=0,0,IF($K$31&gt;$K77,0,($K77-$K$31)*$K$39)),IF(AND($O$31=FALSE,$O77=TRUE),$N$40,0),IF(AND($Q$31=FALSE,$Q77=TRUE),$P$40,0),IF(AND($S$31=FALSE,$S77=TRUE),$R$40,0)),"")</f>
      </c>
      <c r="V77" s="202">
        <f>IF(F77&gt;0,SUM(IF($O$32=TRUE,$I77,0),IF($M77=0,0,IF($K$31&gt;$K77,$K77*$K$39,($K$31*$K$39))),IF(AND($O$31=TRUE,$O77=TRUE),$N$40,0),IF(AND($Q$31=TRUE,$Q77=TRUE),$P$40,0),IF(AND($S$31=TRUE,$S77=TRUE),$R$40,0)),"")</f>
      </c>
      <c r="W77" s="5"/>
      <c r="X77" s="5"/>
      <c r="Y77" s="27"/>
      <c r="Z77" s="27"/>
    </row>
    <row r="78" spans="2:22" ht="17.25" customHeight="1" thickBot="1">
      <c r="B78" s="69"/>
      <c r="C78" s="118"/>
      <c r="D78" s="118"/>
      <c r="E78" s="118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66"/>
      <c r="R78" s="70" t="s">
        <v>56</v>
      </c>
      <c r="S78" s="71"/>
      <c r="T78" s="208">
        <f>IF(SUM(T73:T77)=0,0,SUM(T73:T77))</f>
        <v>0</v>
      </c>
      <c r="U78" s="206">
        <f>IF(SUM(U73:U77)=0,0,SUM(U73:U77))</f>
        <v>0</v>
      </c>
      <c r="V78" s="207">
        <f>IF(SUM(V73:V77)=0,0,SUM(V73:V77))</f>
        <v>0</v>
      </c>
    </row>
    <row r="79" spans="2:22" ht="12" customHeight="1" thickBot="1" thickTop="1">
      <c r="B79" s="72"/>
      <c r="C79" s="117"/>
      <c r="D79" s="117"/>
      <c r="E79" s="117"/>
      <c r="F79" s="320" t="s">
        <v>50</v>
      </c>
      <c r="G79" s="320"/>
      <c r="H79" s="320"/>
      <c r="I79" s="320"/>
      <c r="J79" s="320"/>
      <c r="K79" s="320"/>
      <c r="L79" s="320"/>
      <c r="M79" s="320"/>
      <c r="N79" s="320"/>
      <c r="O79" s="320"/>
      <c r="P79" s="320"/>
      <c r="Q79" s="320"/>
      <c r="R79" s="320"/>
      <c r="S79" s="320"/>
      <c r="T79" s="74"/>
      <c r="U79" s="74"/>
      <c r="V79" s="75"/>
    </row>
    <row r="80" ht="3.75" customHeight="1"/>
    <row r="81" spans="2:21" ht="15.75">
      <c r="B81" s="136" t="s">
        <v>49</v>
      </c>
      <c r="E81" s="145" t="s">
        <v>48</v>
      </c>
      <c r="U81" s="7"/>
    </row>
    <row r="82" ht="5.25" customHeight="1" thickBot="1"/>
    <row r="83" spans="2:22" ht="15.75">
      <c r="B83" s="77"/>
      <c r="C83" s="78" t="s">
        <v>30</v>
      </c>
      <c r="D83" s="8"/>
      <c r="E83" s="8"/>
      <c r="F83" s="8"/>
      <c r="G83" s="8"/>
      <c r="H83" s="8"/>
      <c r="I83" s="8"/>
      <c r="J83" s="8"/>
      <c r="K83" s="79"/>
      <c r="L83" s="80"/>
      <c r="M83" s="80"/>
      <c r="N83" s="79"/>
      <c r="O83" s="8"/>
      <c r="P83" s="83"/>
      <c r="Q83" s="8"/>
      <c r="R83" s="83"/>
      <c r="S83" s="8"/>
      <c r="T83" s="81"/>
      <c r="U83" s="81"/>
      <c r="V83" s="82"/>
    </row>
    <row r="84" spans="2:22" ht="12.75" customHeight="1">
      <c r="B84" s="309"/>
      <c r="C84" s="310"/>
      <c r="D84" s="310"/>
      <c r="E84" s="310"/>
      <c r="F84" s="310"/>
      <c r="G84" s="310"/>
      <c r="H84" s="310"/>
      <c r="I84" s="310"/>
      <c r="J84" s="310"/>
      <c r="K84" s="310"/>
      <c r="L84" s="310"/>
      <c r="M84" s="310"/>
      <c r="N84" s="310"/>
      <c r="O84" s="310"/>
      <c r="P84" s="310"/>
      <c r="Q84" s="310"/>
      <c r="R84" s="310"/>
      <c r="S84" s="310"/>
      <c r="T84" s="310"/>
      <c r="U84" s="310"/>
      <c r="V84" s="311"/>
    </row>
    <row r="85" spans="2:22" ht="12.75" customHeight="1">
      <c r="B85" s="298"/>
      <c r="C85" s="299"/>
      <c r="D85" s="299"/>
      <c r="E85" s="299"/>
      <c r="F85" s="299"/>
      <c r="G85" s="299"/>
      <c r="H85" s="299"/>
      <c r="I85" s="299"/>
      <c r="J85" s="299"/>
      <c r="K85" s="299"/>
      <c r="L85" s="299"/>
      <c r="M85" s="299"/>
      <c r="N85" s="299"/>
      <c r="O85" s="299"/>
      <c r="P85" s="299"/>
      <c r="Q85" s="299"/>
      <c r="R85" s="299"/>
      <c r="S85" s="299"/>
      <c r="T85" s="299"/>
      <c r="U85" s="299"/>
      <c r="V85" s="300"/>
    </row>
    <row r="86" spans="2:22" ht="12.75" customHeight="1">
      <c r="B86" s="298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300"/>
    </row>
    <row r="87" spans="2:22" ht="12.75" customHeight="1">
      <c r="B87" s="298"/>
      <c r="C87" s="299"/>
      <c r="D87" s="299"/>
      <c r="E87" s="299"/>
      <c r="F87" s="299"/>
      <c r="G87" s="299"/>
      <c r="H87" s="299"/>
      <c r="I87" s="299"/>
      <c r="J87" s="299"/>
      <c r="K87" s="299"/>
      <c r="L87" s="299"/>
      <c r="M87" s="299"/>
      <c r="N87" s="299"/>
      <c r="O87" s="299"/>
      <c r="P87" s="299"/>
      <c r="Q87" s="299"/>
      <c r="R87" s="299"/>
      <c r="S87" s="299"/>
      <c r="T87" s="299"/>
      <c r="U87" s="299"/>
      <c r="V87" s="300"/>
    </row>
    <row r="88" spans="2:22" ht="12.75" customHeight="1">
      <c r="B88" s="298"/>
      <c r="C88" s="299"/>
      <c r="D88" s="299"/>
      <c r="E88" s="299"/>
      <c r="F88" s="299"/>
      <c r="G88" s="299"/>
      <c r="H88" s="299"/>
      <c r="I88" s="299"/>
      <c r="J88" s="299"/>
      <c r="K88" s="299"/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300"/>
    </row>
    <row r="89" spans="2:22" ht="12.75" customHeight="1">
      <c r="B89" s="298"/>
      <c r="C89" s="299"/>
      <c r="D89" s="299"/>
      <c r="E89" s="299"/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300"/>
    </row>
    <row r="90" spans="2:22" ht="13.5" customHeight="1" thickBot="1">
      <c r="B90" s="306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8"/>
    </row>
  </sheetData>
  <sheetProtection password="80B2" sheet="1" selectLockedCells="1"/>
  <mergeCells count="158">
    <mergeCell ref="B60:C60"/>
    <mergeCell ref="D60:E60"/>
    <mergeCell ref="I60:J60"/>
    <mergeCell ref="B43:C43"/>
    <mergeCell ref="B45:C45"/>
    <mergeCell ref="D26:I26"/>
    <mergeCell ref="B41:C41"/>
    <mergeCell ref="B40:C40"/>
    <mergeCell ref="D41:E41"/>
    <mergeCell ref="B33:N33"/>
    <mergeCell ref="T20:U20"/>
    <mergeCell ref="C18:D19"/>
    <mergeCell ref="E21:H21"/>
    <mergeCell ref="B44:C44"/>
    <mergeCell ref="D44:E44"/>
    <mergeCell ref="B42:C42"/>
    <mergeCell ref="E28:H30"/>
    <mergeCell ref="I28:J28"/>
    <mergeCell ref="B28:D30"/>
    <mergeCell ref="I30:J30"/>
    <mergeCell ref="I42:J42"/>
    <mergeCell ref="D40:E40"/>
    <mergeCell ref="B38:C38"/>
    <mergeCell ref="E18:H18"/>
    <mergeCell ref="E22:H22"/>
    <mergeCell ref="E19:H19"/>
    <mergeCell ref="G24:H24"/>
    <mergeCell ref="E23:H23"/>
    <mergeCell ref="B32:J32"/>
    <mergeCell ref="K23:L23"/>
    <mergeCell ref="R3:V3"/>
    <mergeCell ref="R14:U14"/>
    <mergeCell ref="R16:U16"/>
    <mergeCell ref="T15:U15"/>
    <mergeCell ref="P9:Q9"/>
    <mergeCell ref="R19:S19"/>
    <mergeCell ref="T19:U19"/>
    <mergeCell ref="K18:V18"/>
    <mergeCell ref="R10:V10"/>
    <mergeCell ref="R9:V9"/>
    <mergeCell ref="N3:P3"/>
    <mergeCell ref="P5:Q5"/>
    <mergeCell ref="P6:Q6"/>
    <mergeCell ref="P7:Q7"/>
    <mergeCell ref="K12:V13"/>
    <mergeCell ref="R5:V5"/>
    <mergeCell ref="R7:V7"/>
    <mergeCell ref="R6:V6"/>
    <mergeCell ref="R8:V8"/>
    <mergeCell ref="P10:Q10"/>
    <mergeCell ref="E1:L1"/>
    <mergeCell ref="E6:K6"/>
    <mergeCell ref="P8:Q8"/>
    <mergeCell ref="E16:H16"/>
    <mergeCell ref="D76:E76"/>
    <mergeCell ref="I61:J61"/>
    <mergeCell ref="D61:E61"/>
    <mergeCell ref="I46:J46"/>
    <mergeCell ref="D42:E42"/>
    <mergeCell ref="R21:S21"/>
    <mergeCell ref="T22:U22"/>
    <mergeCell ref="R23:V26"/>
    <mergeCell ref="E17:H17"/>
    <mergeCell ref="B46:C46"/>
    <mergeCell ref="D46:E46"/>
    <mergeCell ref="K21:L21"/>
    <mergeCell ref="K19:L19"/>
    <mergeCell ref="R28:S28"/>
    <mergeCell ref="E25:H25"/>
    <mergeCell ref="U38:U39"/>
    <mergeCell ref="B62:C62"/>
    <mergeCell ref="D14:I15"/>
    <mergeCell ref="F79:S79"/>
    <mergeCell ref="D43:E43"/>
    <mergeCell ref="D73:E73"/>
    <mergeCell ref="B76:C76"/>
    <mergeCell ref="B72:C72"/>
    <mergeCell ref="C63:H64"/>
    <mergeCell ref="I76:J76"/>
    <mergeCell ref="I75:J75"/>
    <mergeCell ref="D77:E77"/>
    <mergeCell ref="I77:J77"/>
    <mergeCell ref="R54:S54"/>
    <mergeCell ref="K55:L55"/>
    <mergeCell ref="K54:L54"/>
    <mergeCell ref="P54:Q54"/>
    <mergeCell ref="F65:R65"/>
    <mergeCell ref="D58:E58"/>
    <mergeCell ref="I74:J74"/>
    <mergeCell ref="B75:C75"/>
    <mergeCell ref="D75:E75"/>
    <mergeCell ref="D72:E72"/>
    <mergeCell ref="B90:V90"/>
    <mergeCell ref="B84:V84"/>
    <mergeCell ref="B87:V87"/>
    <mergeCell ref="B88:V88"/>
    <mergeCell ref="B86:V86"/>
    <mergeCell ref="B85:V85"/>
    <mergeCell ref="B77:C77"/>
    <mergeCell ref="B89:V89"/>
    <mergeCell ref="B56:C56"/>
    <mergeCell ref="D56:E56"/>
    <mergeCell ref="D57:E57"/>
    <mergeCell ref="B57:C57"/>
    <mergeCell ref="B54:C54"/>
    <mergeCell ref="I58:J58"/>
    <mergeCell ref="B58:C58"/>
    <mergeCell ref="I54:J54"/>
    <mergeCell ref="I57:J57"/>
    <mergeCell ref="B59:C59"/>
    <mergeCell ref="D59:E59"/>
    <mergeCell ref="I59:J59"/>
    <mergeCell ref="P70:Q70"/>
    <mergeCell ref="B61:C61"/>
    <mergeCell ref="B70:C70"/>
    <mergeCell ref="D62:E62"/>
    <mergeCell ref="F70:F72"/>
    <mergeCell ref="I70:J70"/>
    <mergeCell ref="I62:J62"/>
    <mergeCell ref="B73:C73"/>
    <mergeCell ref="B74:C74"/>
    <mergeCell ref="D74:E74"/>
    <mergeCell ref="I73:J73"/>
    <mergeCell ref="K70:L70"/>
    <mergeCell ref="P28:Q28"/>
    <mergeCell ref="K30:L30"/>
    <mergeCell ref="K28:L28"/>
    <mergeCell ref="K29:L29"/>
    <mergeCell ref="K39:L39"/>
    <mergeCell ref="K71:L71"/>
    <mergeCell ref="P38:Q38"/>
    <mergeCell ref="K38:L38"/>
    <mergeCell ref="F36:T36"/>
    <mergeCell ref="I45:J45"/>
    <mergeCell ref="I41:J41"/>
    <mergeCell ref="F54:F56"/>
    <mergeCell ref="T70:T71"/>
    <mergeCell ref="I43:J43"/>
    <mergeCell ref="V70:V71"/>
    <mergeCell ref="T28:U29"/>
    <mergeCell ref="V28:V29"/>
    <mergeCell ref="V38:V39"/>
    <mergeCell ref="T54:T55"/>
    <mergeCell ref="U54:U55"/>
    <mergeCell ref="V54:V55"/>
    <mergeCell ref="U70:U71"/>
    <mergeCell ref="F52:T52"/>
    <mergeCell ref="T30:U30"/>
    <mergeCell ref="T31:U31"/>
    <mergeCell ref="R38:S38"/>
    <mergeCell ref="F38:F40"/>
    <mergeCell ref="I38:J38"/>
    <mergeCell ref="R70:S70"/>
    <mergeCell ref="F49:R49"/>
    <mergeCell ref="I44:J44"/>
    <mergeCell ref="T38:T39"/>
    <mergeCell ref="C47:H48"/>
    <mergeCell ref="D45:E45"/>
  </mergeCells>
  <conditionalFormatting sqref="K31 K57:K59 K73:K77 K41:K43 K45:K46 K61:K62">
    <cfRule type="cellIs" priority="28" dxfId="1" operator="greaterThan" stopIfTrue="1">
      <formula>2</formula>
    </cfRule>
    <cfRule type="cellIs" priority="29" dxfId="1" operator="lessThan" stopIfTrue="1">
      <formula>0</formula>
    </cfRule>
    <cfRule type="expression" priority="30" dxfId="0" stopIfTrue="1">
      <formula>K31-INT(K31)&lt;&gt;0</formula>
    </cfRule>
  </conditionalFormatting>
  <conditionalFormatting sqref="P31 P41:P43 R31 R41:R43 P57:P59 R57:R59 P73:P77 R73:R77 R46 P46 R62 P62">
    <cfRule type="cellIs" priority="31" dxfId="1" operator="lessThan" stopIfTrue="1">
      <formula>0</formula>
    </cfRule>
    <cfRule type="expression" priority="32" dxfId="0" stopIfTrue="1">
      <formula>P31-INT(P31)&lt;&gt;0</formula>
    </cfRule>
  </conditionalFormatting>
  <conditionalFormatting sqref="T57:V59 T73:V77 T41:V43 T45:V46 T61:V62">
    <cfRule type="expression" priority="33" dxfId="0" stopIfTrue="1">
      <formula>$L41="Max 2!!"</formula>
    </cfRule>
  </conditionalFormatting>
  <conditionalFormatting sqref="V31:V33 R16:U16">
    <cfRule type="expression" priority="34" dxfId="0" stopIfTrue="1">
      <formula>$L$31="Max 2!!"</formula>
    </cfRule>
    <cfRule type="expression" priority="35" dxfId="0" stopIfTrue="1">
      <formula>$M$32=TRUE</formula>
    </cfRule>
  </conditionalFormatting>
  <conditionalFormatting sqref="K32:L32">
    <cfRule type="expression" priority="36" dxfId="22" stopIfTrue="1">
      <formula>$L$31="Max 2!!"</formula>
    </cfRule>
    <cfRule type="expression" priority="37" dxfId="22" stopIfTrue="1">
      <formula>$M$32=TRUE</formula>
    </cfRule>
  </conditionalFormatting>
  <conditionalFormatting sqref="E16:H16">
    <cfRule type="containsBlanks" priority="39" dxfId="15" stopIfTrue="1">
      <formula>LEN(TRIM(E16))=0</formula>
    </cfRule>
  </conditionalFormatting>
  <conditionalFormatting sqref="E17:H17">
    <cfRule type="containsBlanks" priority="40" dxfId="15" stopIfTrue="1">
      <formula>LEN(TRIM(E17))=0</formula>
    </cfRule>
  </conditionalFormatting>
  <conditionalFormatting sqref="E21:H21">
    <cfRule type="containsBlanks" priority="41" dxfId="15" stopIfTrue="1">
      <formula>LEN(TRIM(E21))=0</formula>
    </cfRule>
  </conditionalFormatting>
  <conditionalFormatting sqref="E22:H22">
    <cfRule type="containsBlanks" priority="42" dxfId="15" stopIfTrue="1">
      <formula>LEN(TRIM(E22))=0</formula>
    </cfRule>
  </conditionalFormatting>
  <conditionalFormatting sqref="E23:H23">
    <cfRule type="containsBlanks" priority="43" dxfId="15" stopIfTrue="1">
      <formula>LEN(TRIM(E23))=0</formula>
    </cfRule>
  </conditionalFormatting>
  <conditionalFormatting sqref="E25:H25">
    <cfRule type="containsBlanks" priority="44" dxfId="15" stopIfTrue="1">
      <formula>LEN(TRIM(E25))=0</formula>
    </cfRule>
  </conditionalFormatting>
  <conditionalFormatting sqref="E18:H18">
    <cfRule type="containsBlanks" priority="16" dxfId="15" stopIfTrue="1">
      <formula>LEN(TRIM(E18))=0</formula>
    </cfRule>
  </conditionalFormatting>
  <conditionalFormatting sqref="L41:L43 L31 L57:L59 L73:L77 L45:L46 L61:L62">
    <cfRule type="expression" priority="27" dxfId="32" stopIfTrue="1">
      <formula>$K31&gt;2</formula>
    </cfRule>
  </conditionalFormatting>
  <conditionalFormatting sqref="K44">
    <cfRule type="cellIs" priority="9" dxfId="1" operator="greaterThan" stopIfTrue="1">
      <formula>2</formula>
    </cfRule>
    <cfRule type="cellIs" priority="10" dxfId="1" operator="lessThan" stopIfTrue="1">
      <formula>0</formula>
    </cfRule>
    <cfRule type="expression" priority="11" dxfId="0" stopIfTrue="1">
      <formula>K44-INT(K44)&lt;&gt;0</formula>
    </cfRule>
  </conditionalFormatting>
  <conditionalFormatting sqref="P44:P45 R44:R45">
    <cfRule type="cellIs" priority="12" dxfId="1" operator="lessThan" stopIfTrue="1">
      <formula>0</formula>
    </cfRule>
    <cfRule type="expression" priority="13" dxfId="0" stopIfTrue="1">
      <formula>P44-INT(P44)&lt;&gt;0</formula>
    </cfRule>
  </conditionalFormatting>
  <conditionalFormatting sqref="T44:V44">
    <cfRule type="expression" priority="14" dxfId="0" stopIfTrue="1">
      <formula>$L44="Max 2!!"</formula>
    </cfRule>
  </conditionalFormatting>
  <conditionalFormatting sqref="L44">
    <cfRule type="expression" priority="8" dxfId="32" stopIfTrue="1">
      <formula>$K44&gt;2</formula>
    </cfRule>
  </conditionalFormatting>
  <conditionalFormatting sqref="K60">
    <cfRule type="cellIs" priority="2" dxfId="1" operator="greaterThan" stopIfTrue="1">
      <formula>2</formula>
    </cfRule>
    <cfRule type="cellIs" priority="3" dxfId="1" operator="lessThan" stopIfTrue="1">
      <formula>0</formula>
    </cfRule>
    <cfRule type="expression" priority="4" dxfId="0" stopIfTrue="1">
      <formula>K60-INT(K60)&lt;&gt;0</formula>
    </cfRule>
  </conditionalFormatting>
  <conditionalFormatting sqref="P60:P61 R60:R61">
    <cfRule type="cellIs" priority="5" dxfId="1" operator="lessThan" stopIfTrue="1">
      <formula>0</formula>
    </cfRule>
    <cfRule type="expression" priority="6" dxfId="0" stopIfTrue="1">
      <formula>P60-INT(P60)&lt;&gt;0</formula>
    </cfRule>
  </conditionalFormatting>
  <conditionalFormatting sqref="T60:V60">
    <cfRule type="expression" priority="7" dxfId="0" stopIfTrue="1">
      <formula>$L60="Max 2!!"</formula>
    </cfRule>
  </conditionalFormatting>
  <conditionalFormatting sqref="L60">
    <cfRule type="expression" priority="1" dxfId="32" stopIfTrue="1">
      <formula>$K60&gt;2</formula>
    </cfRule>
  </conditionalFormatting>
  <dataValidations count="3">
    <dataValidation showInputMessage="1" showErrorMessage="1" sqref="H73:H77 H41:H46 H57:H62"/>
    <dataValidation type="list" showInputMessage="1" showErrorMessage="1" sqref="G42:G46 G74:G77 G58:G62">
      <formula1>$Y$41:$Y$47</formula1>
    </dataValidation>
    <dataValidation type="list" showInputMessage="1" showErrorMessage="1" promptTitle="Choisir selon liste" sqref="G41 G73 G57">
      <formula1>$Y$41:$Y$47</formula1>
    </dataValidation>
  </dataValidations>
  <hyperlinks>
    <hyperlink ref="R3" r:id="rId1" display="aiguilles@misterdam.ch"/>
  </hyperlinks>
  <printOptions horizontalCentered="1"/>
  <pageMargins left="0.1968503937007874" right="0.1968503937007874" top="0.1968503937007874" bottom="0.1968503937007874" header="0.11811023622047245" footer="0.11811023622047245"/>
  <pageSetup fitToHeight="1" fitToWidth="1" orientation="portrait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</dc:creator>
  <cp:keywords/>
  <dc:description/>
  <cp:lastModifiedBy>Bruno Carvin</cp:lastModifiedBy>
  <cp:lastPrinted>2016-01-04T19:03:08Z</cp:lastPrinted>
  <dcterms:created xsi:type="dcterms:W3CDTF">2005-10-05T19:59:57Z</dcterms:created>
  <dcterms:modified xsi:type="dcterms:W3CDTF">2024-04-16T16:09:56Z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